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26" activeTab="0"/>
  </bookViews>
  <sheets>
    <sheet name="Приложение 1" sheetId="1" r:id="rId1"/>
    <sheet name="Отдел культуры" sheetId="2" r:id="rId2"/>
    <sheet name="Отдел образования" sheetId="3" r:id="rId3"/>
    <sheet name="ФУ" sheetId="4" r:id="rId4"/>
    <sheet name="УСЗН" sheetId="5" r:id="rId5"/>
    <sheet name="КУИ" sheetId="6" r:id="rId6"/>
    <sheet name="ЗАГС" sheetId="7" r:id="rId7"/>
  </sheets>
  <definedNames>
    <definedName name="_xlnm.Print_Area" localSheetId="3">'ФУ'!$A$1:$FJ$44</definedName>
  </definedNames>
  <calcPr fullCalcOnLoad="1" refMode="R1C1"/>
</workbook>
</file>

<file path=xl/sharedStrings.xml><?xml version="1.0" encoding="utf-8"?>
<sst xmlns="http://schemas.openxmlformats.org/spreadsheetml/2006/main" count="569" uniqueCount="202">
  <si>
    <t>Форма по ОКУД</t>
  </si>
  <si>
    <t>Код</t>
  </si>
  <si>
    <t>по ОКПО</t>
  </si>
  <si>
    <t>ШТАТНОЕ РАСПИСАНИЕ</t>
  </si>
  <si>
    <t>Дата составления</t>
  </si>
  <si>
    <t>наименование</t>
  </si>
  <si>
    <t>код</t>
  </si>
  <si>
    <t>Надбавки, руб.</t>
  </si>
  <si>
    <t>Номер составления</t>
  </si>
  <si>
    <t>Должность (специальность,
профессия), разряд, класс 
(категория) квалификации</t>
  </si>
  <si>
    <t>Тарифная
ставка (оклад)
и пр., руб.</t>
  </si>
  <si>
    <t>Приме
чание</t>
  </si>
  <si>
    <t>Глава 
Белокалитвинского района</t>
  </si>
  <si>
    <t>Специалист первой категории</t>
  </si>
  <si>
    <t>Начальник отдела</t>
  </si>
  <si>
    <t>Начальник сектора</t>
  </si>
  <si>
    <t>Ведущий специалист</t>
  </si>
  <si>
    <t>Водитель 1 класса, 5 разряд</t>
  </si>
  <si>
    <t>Итого:</t>
  </si>
  <si>
    <t>Бухгалтерия</t>
  </si>
  <si>
    <t>Главный специалист</t>
  </si>
  <si>
    <t>Начальник службы</t>
  </si>
  <si>
    <t>Водитель1 класса, 5 разряд</t>
  </si>
  <si>
    <t>Контрольно-
организационная
 служба</t>
  </si>
  <si>
    <t>Председатель комитета</t>
  </si>
  <si>
    <t>Старший инспектор</t>
  </si>
  <si>
    <t>Главный специалист
по экономическим вопросам</t>
  </si>
  <si>
    <t>Общий отдел</t>
  </si>
  <si>
    <t>Архивный отдел</t>
  </si>
  <si>
    <t>Начальник архивного отдела</t>
  </si>
  <si>
    <t>Обслуживающий персонал</t>
  </si>
  <si>
    <t>Всего:</t>
  </si>
  <si>
    <t>Всего в месяц, руб.
((гр.5+гр.6+гр.7+гр.8) х гр.4)</t>
  </si>
  <si>
    <t>Архивариус</t>
  </si>
  <si>
    <t>04039542</t>
  </si>
  <si>
    <t>секретность</t>
  </si>
  <si>
    <t>х</t>
  </si>
  <si>
    <t>Главный архитектор</t>
  </si>
  <si>
    <t>Ведущий специалист по юридическим вопросам</t>
  </si>
  <si>
    <t>Главный специалист по финансовым вопросам</t>
  </si>
  <si>
    <t>0301017</t>
  </si>
  <si>
    <t>В том числе:</t>
  </si>
  <si>
    <t>Муниципальные служащие</t>
  </si>
  <si>
    <t>Технические работники</t>
  </si>
  <si>
    <t xml:space="preserve">      из них водители</t>
  </si>
  <si>
    <t xml:space="preserve">       за счет передачи полномочий</t>
  </si>
  <si>
    <t>Главный специалист по мобилизационной работе</t>
  </si>
  <si>
    <t>Аппарат Администрации Белокалитвинского района</t>
  </si>
  <si>
    <t>Главный специалист по обращениям граждан</t>
  </si>
  <si>
    <t>Заместитель главы Администрации района по социальным вопросам</t>
  </si>
  <si>
    <t>Управляющий делами Администрации района</t>
  </si>
  <si>
    <t xml:space="preserve">Ведущий специалист </t>
  </si>
  <si>
    <t>Заведующий хозяйством</t>
  </si>
  <si>
    <t>Ведущий специалист по делам несовершеннолетних и защите их прав</t>
  </si>
  <si>
    <t>Ведущий специалист административной комиссии</t>
  </si>
  <si>
    <t>Отдел 
муниципальных закупок</t>
  </si>
  <si>
    <t>Сектор финансового контроля</t>
  </si>
  <si>
    <t xml:space="preserve">Юридический отдел
</t>
  </si>
  <si>
    <t>Начальник  отдела</t>
  </si>
  <si>
    <t>Комитет по физической культуре, спорту и делам молодежи</t>
  </si>
  <si>
    <t xml:space="preserve">Инспектор </t>
  </si>
  <si>
    <t xml:space="preserve">Начальник отдела </t>
  </si>
  <si>
    <t xml:space="preserve">Главный специалист </t>
  </si>
  <si>
    <t>Первый заместитель главы Администрации района по экономическому развитию, инвестиционной политике и местному самоуправлению</t>
  </si>
  <si>
    <t>Сектор реализации жилищных программ</t>
  </si>
  <si>
    <t xml:space="preserve">Отдел 
архитектуры 
</t>
  </si>
  <si>
    <t xml:space="preserve">Специалист первой категории </t>
  </si>
  <si>
    <t xml:space="preserve">Начальник сектора </t>
  </si>
  <si>
    <t xml:space="preserve">Старший инспектор </t>
  </si>
  <si>
    <t xml:space="preserve">Главный специалист по организации закупок товаров (работ и услуг) для муниципальных нужд </t>
  </si>
  <si>
    <t xml:space="preserve">Главный специалист по транспорту и связи </t>
  </si>
  <si>
    <t>Заместитель главы Администрации района по вопросам казачества, спорту, молодежи и делам ГО и ЧС</t>
  </si>
  <si>
    <t xml:space="preserve">Ведущий специалист по работе с общественными организациями, противодействию экстремизму, терроризму </t>
  </si>
  <si>
    <t>Ведущий специалист по 
финансовым вопросам</t>
  </si>
  <si>
    <t>Ведущий специалист по 
экономическим вопросам</t>
  </si>
  <si>
    <t>Количество штатных 
единиц</t>
  </si>
  <si>
    <t>Главный специалист по земледелию, землепользованию, и контролю за соблюдением земельного законодательства</t>
  </si>
  <si>
    <t>Отдел сельского хозяйства, продовольствия и защиты окружающей среды</t>
  </si>
  <si>
    <t>Ведущий специалист 
по кадровой работе</t>
  </si>
  <si>
    <t xml:space="preserve">Отдел 
 жилищно-коммунального 
хозяйства
</t>
  </si>
  <si>
    <t>Начальник отдела -
 главный бухгалтер</t>
  </si>
  <si>
    <r>
      <t>Отдел 
электронно-</t>
    </r>
    <r>
      <rPr>
        <sz val="11"/>
        <rFont val="Times New Roman"/>
        <family val="1"/>
      </rPr>
      <t>информационного</t>
    </r>
    <r>
      <rPr>
        <sz val="12"/>
        <rFont val="Times New Roman"/>
        <family val="1"/>
      </rPr>
      <t xml:space="preserve">
 обеспечения</t>
    </r>
  </si>
  <si>
    <r>
      <t xml:space="preserve">Отдел 
строительства, </t>
    </r>
    <r>
      <rPr>
        <sz val="11"/>
        <rFont val="Times New Roman"/>
        <family val="1"/>
      </rPr>
      <t>промышленности,</t>
    </r>
    <r>
      <rPr>
        <sz val="12"/>
        <rFont val="Times New Roman"/>
        <family val="1"/>
      </rPr>
      <t xml:space="preserve">
транспорта, связи</t>
    </r>
  </si>
  <si>
    <t>Структурное
 подразделение</t>
  </si>
  <si>
    <t>Начальник отдела сельского хозяйства, продовольствия и защиты окружающей среды</t>
  </si>
  <si>
    <t>Уборщик служебных помещений, 1 разряд</t>
  </si>
  <si>
    <t xml:space="preserve">       из них за счет областных 
субвенций</t>
  </si>
  <si>
    <t xml:space="preserve">Ведущий специалист по личному приему граждан </t>
  </si>
  <si>
    <t>Рабочий по обслуживанию
здания, 3 разряд</t>
  </si>
  <si>
    <t>Сектор по противодействию коррупции</t>
  </si>
  <si>
    <t>Главный специалист  по защите окружающей среды, механизации и охране труда</t>
  </si>
  <si>
    <t xml:space="preserve">Ведущий специалист по работе с документами личного состава </t>
  </si>
  <si>
    <t>Отдел образования Администрации Белокалитвинского района</t>
  </si>
  <si>
    <t>Структурное подразделение</t>
  </si>
  <si>
    <t>Количество
 штатных 
единиц</t>
  </si>
  <si>
    <t>Заместитель начальника отдела по учебной работе</t>
  </si>
  <si>
    <t>Главный специалист по школам</t>
  </si>
  <si>
    <t>Главный специалист по дошкольному воспитанию</t>
  </si>
  <si>
    <t>Главный специалист по кадровой работе</t>
  </si>
  <si>
    <t>Ведущий специалист по охране прав детства</t>
  </si>
  <si>
    <t>Ведущий специалист по школам</t>
  </si>
  <si>
    <t>Главный специалист по ремонту образовательных учреждений</t>
  </si>
  <si>
    <t>Инспектор</t>
  </si>
  <si>
    <t>Водитель 1 класс, 5 разряд</t>
  </si>
  <si>
    <t>Уборщик производственных и служебных помещений,1 разряд</t>
  </si>
  <si>
    <t xml:space="preserve">Муниципальные служащие </t>
  </si>
  <si>
    <t>из них за счет 
областных субвенций</t>
  </si>
  <si>
    <t xml:space="preserve">Обслуживающий персонал </t>
  </si>
  <si>
    <t>из них водители</t>
  </si>
  <si>
    <t>на период с  01  января  2016 г.</t>
  </si>
  <si>
    <t>Отдел культуры Администрации Белокалитвинского района</t>
  </si>
  <si>
    <t>x</t>
  </si>
  <si>
    <t>в т.ч. за счет передачи</t>
  </si>
  <si>
    <t>полномочий</t>
  </si>
  <si>
    <t xml:space="preserve">Технические работники </t>
  </si>
  <si>
    <t>Финансовое управление Администрации Белокалитвинского района</t>
  </si>
  <si>
    <t>(наименование организации)</t>
  </si>
  <si>
    <t>Номер документа</t>
  </si>
  <si>
    <t>Штат в количестве</t>
  </si>
  <si>
    <t>единиц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</si>
  <si>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</si>
  <si>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</si>
  <si>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</si>
  <si>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Всего в месяц, руб.
((гр. 5 + гр. 6 + гр. 7 + гр. 8) х гр. 4)</t>
  </si>
  <si>
    <t>Примечание</t>
  </si>
  <si>
    <t>Начальник управления</t>
  </si>
  <si>
    <t>Бюджетный отдел</t>
  </si>
  <si>
    <t>Отдел учета исполнени бюджета - главная бухгалтерия</t>
  </si>
  <si>
    <t>Начальник отдела - главный бухгалтер</t>
  </si>
  <si>
    <t>Отдел прогнозирования доходов, налоговой политики</t>
  </si>
  <si>
    <t>Заместитель начальника управления - начальник отдела</t>
  </si>
  <si>
    <t>Сектор информатизации</t>
  </si>
  <si>
    <t>Ведущий специалист по компьютерной технике</t>
  </si>
  <si>
    <t>Приложение  №  7</t>
  </si>
  <si>
    <t>Отдел записи актов гражданского состояния Администрации Белокалитвинского района</t>
  </si>
  <si>
    <t xml:space="preserve">   Штат в количестве    12,6    единиц</t>
  </si>
  <si>
    <t>Структурное 
подразделение</t>
  </si>
  <si>
    <t>Сторож, 1 разряд</t>
  </si>
  <si>
    <t>Уборщик производственных  и служебных помещений, 1 разряд</t>
  </si>
  <si>
    <t>В том числе за счет областных субвенций:</t>
  </si>
  <si>
    <t xml:space="preserve">    из них водители</t>
  </si>
  <si>
    <t>Управление социальной защиты населения Администрации Белокалитвинского района</t>
  </si>
  <si>
    <t xml:space="preserve">   УТВЕРЖДЕНО</t>
  </si>
  <si>
    <t>Штат в количестве      63,5    единиц</t>
  </si>
  <si>
    <t>Заместитель начальника
 управления</t>
  </si>
  <si>
    <t>Отдел
государственных пособий
и АСП в денежном выражении</t>
  </si>
  <si>
    <t>Отдел
компенсационных выплат
 и доплат</t>
  </si>
  <si>
    <t>Отдел экономики и 
 бухгалтерского учета</t>
  </si>
  <si>
    <t>Главный бухгалтер</t>
  </si>
  <si>
    <t>Отдел 
жилищных субсидий
и льгот</t>
  </si>
  <si>
    <t>Специалист второй категории</t>
  </si>
  <si>
    <t>Служба кадров, делопроизводства и общих вопросов</t>
  </si>
  <si>
    <t>Уборщик производственных 
и служебных помещений,
1 разряд</t>
  </si>
  <si>
    <t>Рабочий по обслуживанию
 здания, 3 разряд</t>
  </si>
  <si>
    <t>ВСЕГО:</t>
  </si>
  <si>
    <t>Комитет по управлению имуществом Администрации Белокалитвинсмкого района</t>
  </si>
  <si>
    <t>Главный специалист
 по учету имущества</t>
  </si>
  <si>
    <t>Главный специалист по земельным отношениям</t>
  </si>
  <si>
    <t>Ведущий специалист 
по земельным отношениям</t>
  </si>
  <si>
    <t>Ведущий специалист
по приватизации имущества
и земельных участков</t>
  </si>
  <si>
    <t>Ведущий специалист 
по аренде имущества</t>
  </si>
  <si>
    <t>Уборщик производственных
и служебных помещений,
1 разряд</t>
  </si>
  <si>
    <t xml:space="preserve">          за счет передачи полномочий</t>
  </si>
  <si>
    <t xml:space="preserve">           из них водители</t>
  </si>
  <si>
    <t xml:space="preserve">             Приложение №  6    </t>
  </si>
  <si>
    <t xml:space="preserve">   Штат в количестве    6   единиц</t>
  </si>
  <si>
    <t>Водитель</t>
  </si>
  <si>
    <t xml:space="preserve">             Приложение №  5   </t>
  </si>
  <si>
    <t>Отдел 
автоматизации</t>
  </si>
  <si>
    <t xml:space="preserve">Проект вносит:
Главный специалист общего отдела                             Г.А. Рубанова
</t>
  </si>
  <si>
    <t xml:space="preserve">Проект вносит:
Главный специалист общего отдела                              Г.А. Рубанова
</t>
  </si>
  <si>
    <t xml:space="preserve">Проект вносит:
Главный специалист общего отдела                               Г.А. Рубанова
</t>
  </si>
  <si>
    <t xml:space="preserve">Проект вносит:
Главный специалист общего отдела                            Г.А. Рубанова
</t>
  </si>
  <si>
    <t xml:space="preserve">Проект вносит:
Главный специалист общего отдела                                 Г.А. Рубанова
</t>
  </si>
  <si>
    <t>Проект вносит:
Главный специалист общего отдела                                 Г.А. Рубанова</t>
  </si>
  <si>
    <t>на период с  01  января  2017 г.</t>
  </si>
  <si>
    <t xml:space="preserve">Отдел экономики, малого бизнеса, инвестиций и местного самоуправления </t>
  </si>
  <si>
    <t>Заместитель главы 
Администрации района 
по  жилищно-коммунальному хозяйству  и строительству</t>
  </si>
  <si>
    <t>Старший инспектор по охране труда</t>
  </si>
  <si>
    <t>Приложение № 1 к распоряжению Администрации 
Белокалитвинского района          
 от ___.12.2016 № _____</t>
  </si>
  <si>
    <t>Приложение № 3 к распоряжению Администрации 
Белокалитвинского района          
                               от ____.12.2016 №____</t>
  </si>
  <si>
    <t xml:space="preserve">   Штат в количестве     20   единиц</t>
  </si>
  <si>
    <t>Согласовано:
Управляющий делами                                                      Л.Г. Василенко</t>
  </si>
  <si>
    <t>Согласовано:
Начальник юридического отдела                                     С.Ю. Лукьянов</t>
  </si>
  <si>
    <t>Согласовано:
Управляющий делами                                                     Л.Г. Василенко</t>
  </si>
  <si>
    <t>Согласовано:
Начальник юридического отдела                                   С.Ю. Лукьянов</t>
  </si>
  <si>
    <t xml:space="preserve"> Приложение № 4 к распоряжению Администрации Белокалитвинского района №_____ от ____.12.2016</t>
  </si>
  <si>
    <t>к распоряжению Администрации Белокалитвинского района                                     
  № ______ от ___.12. 2016</t>
  </si>
  <si>
    <t>Согласовано:
Управляющий делами                                                   Л.Г. Василенко</t>
  </si>
  <si>
    <t>Согласовано:
Начальник юридического отдела                                 С.Ю. Лукьянов</t>
  </si>
  <si>
    <t>Согласовано:
Начальник юридического отдела                                    С.Ю. Лукьянов</t>
  </si>
  <si>
    <t>к распоряжению Администрации 
Белокалитвинского района          
                               от ____.12.2016 № _____</t>
  </si>
  <si>
    <t>к распоряжению Администрации 
Белокалитвинского района    
№ ___ от ____.12.2016</t>
  </si>
  <si>
    <t>на период с  01.01.2017 г.</t>
  </si>
  <si>
    <t>Согласовано:
Управляющий делами                                                         Л.Г. Василенко</t>
  </si>
  <si>
    <t>Согласовано:
Начальник юридического отдела                                      С.Ю. Лукьянов</t>
  </si>
  <si>
    <t xml:space="preserve">Приложение № 2 к распоряжению Администрации 
Белокалитвинского района          
                               от ____.12. 2016  № _____ </t>
  </si>
  <si>
    <t xml:space="preserve">   Штат в количестве 114,5 единиц</t>
  </si>
  <si>
    <t>Ведущий специалист - инспектор по муниципальному земельному контролю</t>
  </si>
  <si>
    <t xml:space="preserve">Ведущий специалист по работе с молодежью </t>
  </si>
  <si>
    <t>Ведущий специалист по делопроизводству и работе с нормативными документами</t>
  </si>
  <si>
    <t>Главный специалист по социальной сфере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</si>
</sst>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b/>
      <sz val="11.5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0"/>
    </font>
    <font>
      <u val="single"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2" fontId="1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3" fillId="32" borderId="20" xfId="0" applyFont="1" applyFill="1" applyBorder="1" applyAlignment="1" applyProtection="1">
      <alignment horizontal="left" vertical="center"/>
      <protection locked="0"/>
    </xf>
    <xf numFmtId="0" fontId="3" fillId="32" borderId="21" xfId="0" applyFont="1" applyFill="1" applyBorder="1" applyAlignment="1" applyProtection="1">
      <alignment horizontal="left" vertical="center"/>
      <protection locked="0"/>
    </xf>
    <xf numFmtId="0" fontId="3" fillId="32" borderId="19" xfId="0" applyFont="1" applyFill="1" applyBorder="1" applyAlignment="1" applyProtection="1">
      <alignment horizontal="left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4" fontId="3" fillId="0" borderId="22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32" borderId="0" xfId="0" applyFont="1" applyFill="1" applyAlignment="1" applyProtection="1">
      <alignment horizontal="left" wrapText="1"/>
      <protection locked="0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3" fontId="3" fillId="0" borderId="10" xfId="62" applyFont="1" applyFill="1" applyBorder="1" applyAlignment="1">
      <alignment horizontal="center"/>
    </xf>
    <xf numFmtId="43" fontId="6" fillId="0" borderId="10" xfId="62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3" fillId="0" borderId="20" xfId="62" applyFont="1" applyFill="1" applyBorder="1" applyAlignment="1">
      <alignment horizontal="center"/>
    </xf>
    <xf numFmtId="43" fontId="3" fillId="0" borderId="21" xfId="62" applyFont="1" applyFill="1" applyBorder="1" applyAlignment="1">
      <alignment horizontal="center"/>
    </xf>
    <xf numFmtId="43" fontId="3" fillId="0" borderId="19" xfId="62" applyFont="1" applyFill="1" applyBorder="1" applyAlignment="1">
      <alignment horizontal="center"/>
    </xf>
    <xf numFmtId="43" fontId="6" fillId="0" borderId="20" xfId="62" applyFont="1" applyFill="1" applyBorder="1" applyAlignment="1">
      <alignment horizontal="center"/>
    </xf>
    <xf numFmtId="43" fontId="6" fillId="0" borderId="21" xfId="62" applyFont="1" applyFill="1" applyBorder="1" applyAlignment="1">
      <alignment horizontal="center"/>
    </xf>
    <xf numFmtId="43" fontId="6" fillId="0" borderId="19" xfId="62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3" fontId="3" fillId="33" borderId="10" xfId="62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62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 horizontal="right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97">
      <selection activeCell="N119" sqref="N119"/>
    </sheetView>
  </sheetViews>
  <sheetFormatPr defaultColWidth="9.00390625" defaultRowHeight="12.75"/>
  <cols>
    <col min="15" max="15" width="3.375" style="0" customWidth="1"/>
    <col min="16" max="16" width="2.625" style="0" customWidth="1"/>
    <col min="17" max="18" width="3.125" style="0" customWidth="1"/>
  </cols>
  <sheetData>
    <row r="1" spans="1:19" ht="48" customHeight="1">
      <c r="A1" s="3"/>
      <c r="B1" s="3"/>
      <c r="C1" s="3"/>
      <c r="D1" s="3"/>
      <c r="E1" s="3"/>
      <c r="F1" s="3"/>
      <c r="G1" s="3"/>
      <c r="H1" s="3"/>
      <c r="I1" s="3"/>
      <c r="J1" s="4"/>
      <c r="K1" s="259" t="s">
        <v>179</v>
      </c>
      <c r="L1" s="259"/>
      <c r="M1" s="259"/>
      <c r="N1" s="259"/>
      <c r="O1" s="259"/>
      <c r="P1" s="259"/>
      <c r="Q1" s="259"/>
      <c r="R1" s="259"/>
      <c r="S1" s="259"/>
    </row>
    <row r="2" spans="1:19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0" t="s">
        <v>1</v>
      </c>
      <c r="N2" s="260"/>
      <c r="O2" s="260"/>
      <c r="P2" s="3"/>
      <c r="Q2" s="3"/>
      <c r="R2" s="3"/>
      <c r="S2" s="3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261" t="s">
        <v>0</v>
      </c>
      <c r="L3" s="262"/>
      <c r="M3" s="247" t="s">
        <v>40</v>
      </c>
      <c r="N3" s="247"/>
      <c r="O3" s="247"/>
      <c r="P3" s="3"/>
      <c r="Q3" s="3"/>
      <c r="R3" s="3"/>
      <c r="S3" s="3"/>
    </row>
    <row r="4" spans="1:19" ht="18.75">
      <c r="A4" s="263" t="s">
        <v>47</v>
      </c>
      <c r="B4" s="263"/>
      <c r="C4" s="263"/>
      <c r="D4" s="263"/>
      <c r="E4" s="263"/>
      <c r="F4" s="263"/>
      <c r="G4" s="263"/>
      <c r="H4" s="263"/>
      <c r="I4" s="263"/>
      <c r="J4" s="263"/>
      <c r="K4" s="261" t="s">
        <v>2</v>
      </c>
      <c r="L4" s="262"/>
      <c r="M4" s="247" t="s">
        <v>34</v>
      </c>
      <c r="N4" s="247"/>
      <c r="O4" s="247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254" t="s">
        <v>8</v>
      </c>
      <c r="H5" s="254"/>
      <c r="I5" s="255" t="s">
        <v>4</v>
      </c>
      <c r="J5" s="255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5" t="s">
        <v>3</v>
      </c>
      <c r="C6" s="6"/>
      <c r="D6" s="6"/>
      <c r="E6" s="7"/>
      <c r="F6" s="7"/>
      <c r="G6" s="256"/>
      <c r="H6" s="256"/>
      <c r="I6" s="257"/>
      <c r="J6" s="254"/>
      <c r="K6" s="8"/>
      <c r="L6" s="8"/>
      <c r="M6" s="9"/>
      <c r="N6" s="9"/>
      <c r="O6" s="9"/>
      <c r="P6" s="9"/>
      <c r="Q6" s="3"/>
      <c r="R6" s="3"/>
      <c r="S6" s="3"/>
    </row>
    <row r="7" spans="1:19" ht="12.75">
      <c r="A7" s="258" t="s">
        <v>175</v>
      </c>
      <c r="B7" s="258"/>
      <c r="C7" s="258"/>
      <c r="D7" s="258"/>
      <c r="E7" s="258"/>
      <c r="F7" s="258"/>
      <c r="G7" s="258"/>
      <c r="H7" s="3"/>
      <c r="I7" s="3"/>
      <c r="J7" s="3"/>
      <c r="K7" s="235" t="s">
        <v>197</v>
      </c>
      <c r="L7" s="235"/>
      <c r="M7" s="235"/>
      <c r="N7" s="235"/>
      <c r="O7" s="235"/>
      <c r="P7" s="235"/>
      <c r="Q7" s="3"/>
      <c r="R7" s="3"/>
      <c r="S7" s="3"/>
    </row>
    <row r="8" spans="1:19" ht="15.75">
      <c r="A8" s="161" t="s">
        <v>83</v>
      </c>
      <c r="B8" s="162"/>
      <c r="C8" s="194" t="s">
        <v>6</v>
      </c>
      <c r="D8" s="147" t="s">
        <v>9</v>
      </c>
      <c r="E8" s="248"/>
      <c r="F8" s="248"/>
      <c r="G8" s="249"/>
      <c r="H8" s="147" t="s">
        <v>75</v>
      </c>
      <c r="I8" s="249"/>
      <c r="J8" s="147" t="s">
        <v>10</v>
      </c>
      <c r="K8" s="249"/>
      <c r="L8" s="130" t="s">
        <v>7</v>
      </c>
      <c r="M8" s="253"/>
      <c r="N8" s="131"/>
      <c r="O8" s="236" t="s">
        <v>32</v>
      </c>
      <c r="P8" s="237"/>
      <c r="Q8" s="237"/>
      <c r="R8" s="238"/>
      <c r="S8" s="242" t="s">
        <v>11</v>
      </c>
    </row>
    <row r="9" spans="1:19" ht="15.75">
      <c r="A9" s="130" t="s">
        <v>5</v>
      </c>
      <c r="B9" s="131"/>
      <c r="C9" s="195"/>
      <c r="D9" s="250"/>
      <c r="E9" s="251"/>
      <c r="F9" s="251"/>
      <c r="G9" s="252"/>
      <c r="H9" s="250"/>
      <c r="I9" s="252"/>
      <c r="J9" s="250"/>
      <c r="K9" s="252"/>
      <c r="L9" s="10" t="s">
        <v>35</v>
      </c>
      <c r="M9" s="10"/>
      <c r="N9" s="10"/>
      <c r="O9" s="239"/>
      <c r="P9" s="240"/>
      <c r="Q9" s="240"/>
      <c r="R9" s="241"/>
      <c r="S9" s="243"/>
    </row>
    <row r="10" spans="1:19" ht="15.75">
      <c r="A10" s="244">
        <v>1</v>
      </c>
      <c r="B10" s="245"/>
      <c r="C10" s="11">
        <v>2</v>
      </c>
      <c r="D10" s="244">
        <v>3</v>
      </c>
      <c r="E10" s="246"/>
      <c r="F10" s="246"/>
      <c r="G10" s="245"/>
      <c r="H10" s="244">
        <v>4</v>
      </c>
      <c r="I10" s="245"/>
      <c r="J10" s="244">
        <v>5</v>
      </c>
      <c r="K10" s="245"/>
      <c r="L10" s="11">
        <v>6</v>
      </c>
      <c r="M10" s="11">
        <v>7</v>
      </c>
      <c r="N10" s="11">
        <v>8</v>
      </c>
      <c r="O10" s="244">
        <v>9</v>
      </c>
      <c r="P10" s="246"/>
      <c r="Q10" s="246"/>
      <c r="R10" s="245"/>
      <c r="S10" s="11">
        <v>10</v>
      </c>
    </row>
    <row r="11" spans="1:19" ht="31.5" customHeight="1">
      <c r="A11" s="135"/>
      <c r="B11" s="136"/>
      <c r="C11" s="12"/>
      <c r="D11" s="163" t="s">
        <v>12</v>
      </c>
      <c r="E11" s="145"/>
      <c r="F11" s="145"/>
      <c r="G11" s="146"/>
      <c r="H11" s="130">
        <v>1</v>
      </c>
      <c r="I11" s="131"/>
      <c r="J11" s="132">
        <v>17653</v>
      </c>
      <c r="K11" s="133"/>
      <c r="L11" s="13">
        <f>J11*50%</f>
        <v>8826.5</v>
      </c>
      <c r="M11" s="13"/>
      <c r="N11" s="13"/>
      <c r="O11" s="116">
        <f>J11+L11</f>
        <v>26479.5</v>
      </c>
      <c r="P11" s="117"/>
      <c r="Q11" s="117"/>
      <c r="R11" s="118"/>
      <c r="S11" s="12"/>
    </row>
    <row r="12" spans="1:19" ht="15.75">
      <c r="A12" s="137"/>
      <c r="B12" s="138"/>
      <c r="C12" s="12"/>
      <c r="D12" s="141" t="s">
        <v>16</v>
      </c>
      <c r="E12" s="128"/>
      <c r="F12" s="128"/>
      <c r="G12" s="129"/>
      <c r="H12" s="106">
        <v>1</v>
      </c>
      <c r="I12" s="106"/>
      <c r="J12" s="115">
        <v>7523</v>
      </c>
      <c r="K12" s="115"/>
      <c r="L12" s="13"/>
      <c r="M12" s="13"/>
      <c r="N12" s="13"/>
      <c r="O12" s="116">
        <f>J12+L12</f>
        <v>7523</v>
      </c>
      <c r="P12" s="117"/>
      <c r="Q12" s="117"/>
      <c r="R12" s="118"/>
      <c r="S12" s="12"/>
    </row>
    <row r="13" spans="1:19" ht="31.5" customHeight="1">
      <c r="A13" s="139"/>
      <c r="B13" s="140"/>
      <c r="C13" s="12"/>
      <c r="D13" s="124" t="s">
        <v>46</v>
      </c>
      <c r="E13" s="123"/>
      <c r="F13" s="123"/>
      <c r="G13" s="123"/>
      <c r="H13" s="106">
        <v>1</v>
      </c>
      <c r="I13" s="106"/>
      <c r="J13" s="115">
        <v>8290</v>
      </c>
      <c r="K13" s="115"/>
      <c r="L13" s="13">
        <f>J13*70%</f>
        <v>5803</v>
      </c>
      <c r="M13" s="13"/>
      <c r="N13" s="13"/>
      <c r="O13" s="116">
        <f>J13+L13</f>
        <v>14093</v>
      </c>
      <c r="P13" s="117"/>
      <c r="Q13" s="117"/>
      <c r="R13" s="118"/>
      <c r="S13" s="12"/>
    </row>
    <row r="14" spans="1:19" ht="12.75">
      <c r="A14" s="135" t="s">
        <v>19</v>
      </c>
      <c r="B14" s="136"/>
      <c r="C14" s="194"/>
      <c r="D14" s="196" t="s">
        <v>80</v>
      </c>
      <c r="E14" s="230"/>
      <c r="F14" s="230"/>
      <c r="G14" s="231"/>
      <c r="H14" s="135">
        <v>1</v>
      </c>
      <c r="I14" s="136"/>
      <c r="J14" s="202">
        <v>9875</v>
      </c>
      <c r="K14" s="203"/>
      <c r="L14" s="186">
        <f>J14*15%</f>
        <v>1481.25</v>
      </c>
      <c r="M14" s="186"/>
      <c r="N14" s="186"/>
      <c r="O14" s="188">
        <f>J14+L14</f>
        <v>11356.25</v>
      </c>
      <c r="P14" s="189"/>
      <c r="Q14" s="189"/>
      <c r="R14" s="190"/>
      <c r="S14" s="194"/>
    </row>
    <row r="15" spans="1:19" ht="13.5" customHeight="1">
      <c r="A15" s="137"/>
      <c r="B15" s="138"/>
      <c r="C15" s="195"/>
      <c r="D15" s="232"/>
      <c r="E15" s="233"/>
      <c r="F15" s="233"/>
      <c r="G15" s="234"/>
      <c r="H15" s="139"/>
      <c r="I15" s="140"/>
      <c r="J15" s="204"/>
      <c r="K15" s="205"/>
      <c r="L15" s="187"/>
      <c r="M15" s="187"/>
      <c r="N15" s="187"/>
      <c r="O15" s="191"/>
      <c r="P15" s="192"/>
      <c r="Q15" s="192"/>
      <c r="R15" s="193"/>
      <c r="S15" s="195"/>
    </row>
    <row r="16" spans="1:19" ht="15.75">
      <c r="A16" s="137"/>
      <c r="B16" s="138"/>
      <c r="C16" s="12"/>
      <c r="D16" s="123" t="s">
        <v>20</v>
      </c>
      <c r="E16" s="123"/>
      <c r="F16" s="123"/>
      <c r="G16" s="123"/>
      <c r="H16" s="106">
        <v>1</v>
      </c>
      <c r="I16" s="106"/>
      <c r="J16" s="115">
        <v>8290</v>
      </c>
      <c r="K16" s="115"/>
      <c r="L16" s="13"/>
      <c r="M16" s="13"/>
      <c r="N16" s="13"/>
      <c r="O16" s="134">
        <f>J16+L16</f>
        <v>8290</v>
      </c>
      <c r="P16" s="134"/>
      <c r="Q16" s="134"/>
      <c r="R16" s="134"/>
      <c r="S16" s="12"/>
    </row>
    <row r="17" spans="1:19" ht="4.5" customHeight="1">
      <c r="A17" s="137"/>
      <c r="B17" s="138"/>
      <c r="C17" s="194"/>
      <c r="D17" s="196" t="s">
        <v>51</v>
      </c>
      <c r="E17" s="230"/>
      <c r="F17" s="230"/>
      <c r="G17" s="231"/>
      <c r="H17" s="135">
        <v>1</v>
      </c>
      <c r="I17" s="136"/>
      <c r="J17" s="202">
        <v>7523</v>
      </c>
      <c r="K17" s="203"/>
      <c r="L17" s="186"/>
      <c r="M17" s="186"/>
      <c r="N17" s="186"/>
      <c r="O17" s="188">
        <f>J17+L17</f>
        <v>7523</v>
      </c>
      <c r="P17" s="189"/>
      <c r="Q17" s="189"/>
      <c r="R17" s="190"/>
      <c r="S17" s="194"/>
    </row>
    <row r="18" spans="1:19" ht="12.75">
      <c r="A18" s="137"/>
      <c r="B18" s="138"/>
      <c r="C18" s="195"/>
      <c r="D18" s="232"/>
      <c r="E18" s="233"/>
      <c r="F18" s="233"/>
      <c r="G18" s="234"/>
      <c r="H18" s="139"/>
      <c r="I18" s="140"/>
      <c r="J18" s="204"/>
      <c r="K18" s="205"/>
      <c r="L18" s="187"/>
      <c r="M18" s="187"/>
      <c r="N18" s="187"/>
      <c r="O18" s="191"/>
      <c r="P18" s="192"/>
      <c r="Q18" s="192"/>
      <c r="R18" s="193"/>
      <c r="S18" s="195"/>
    </row>
    <row r="19" spans="1:19" ht="12.75">
      <c r="A19" s="137"/>
      <c r="B19" s="138"/>
      <c r="C19" s="194"/>
      <c r="D19" s="196" t="s">
        <v>13</v>
      </c>
      <c r="E19" s="197"/>
      <c r="F19" s="197"/>
      <c r="G19" s="198"/>
      <c r="H19" s="135">
        <v>2</v>
      </c>
      <c r="I19" s="136"/>
      <c r="J19" s="202">
        <v>6192</v>
      </c>
      <c r="K19" s="203"/>
      <c r="L19" s="186"/>
      <c r="M19" s="186"/>
      <c r="N19" s="186"/>
      <c r="O19" s="188">
        <f>(J19+L19)*2</f>
        <v>12384</v>
      </c>
      <c r="P19" s="189"/>
      <c r="Q19" s="189"/>
      <c r="R19" s="190"/>
      <c r="S19" s="194"/>
    </row>
    <row r="20" spans="1:19" ht="3.75" customHeight="1">
      <c r="A20" s="137"/>
      <c r="B20" s="138"/>
      <c r="C20" s="195"/>
      <c r="D20" s="199"/>
      <c r="E20" s="200"/>
      <c r="F20" s="200"/>
      <c r="G20" s="201"/>
      <c r="H20" s="139"/>
      <c r="I20" s="140"/>
      <c r="J20" s="204"/>
      <c r="K20" s="205"/>
      <c r="L20" s="187"/>
      <c r="M20" s="187"/>
      <c r="N20" s="187"/>
      <c r="O20" s="191"/>
      <c r="P20" s="192"/>
      <c r="Q20" s="192"/>
      <c r="R20" s="193"/>
      <c r="S20" s="195"/>
    </row>
    <row r="21" spans="1:19" ht="15.75">
      <c r="A21" s="139"/>
      <c r="B21" s="140"/>
      <c r="C21" s="12"/>
      <c r="D21" s="144" t="s">
        <v>18</v>
      </c>
      <c r="E21" s="145"/>
      <c r="F21" s="145"/>
      <c r="G21" s="146"/>
      <c r="H21" s="108">
        <v>5</v>
      </c>
      <c r="I21" s="108"/>
      <c r="J21" s="115" t="s">
        <v>36</v>
      </c>
      <c r="K21" s="115"/>
      <c r="L21" s="13">
        <f>L14</f>
        <v>1481.25</v>
      </c>
      <c r="M21" s="13" t="s">
        <v>36</v>
      </c>
      <c r="N21" s="13" t="s">
        <v>36</v>
      </c>
      <c r="O21" s="134">
        <f>SUM(O14:R20)</f>
        <v>39553.25</v>
      </c>
      <c r="P21" s="134"/>
      <c r="Q21" s="134"/>
      <c r="R21" s="134"/>
      <c r="S21" s="12"/>
    </row>
    <row r="22" spans="1:19" ht="15.75">
      <c r="A22" s="147" t="s">
        <v>56</v>
      </c>
      <c r="B22" s="167"/>
      <c r="C22" s="12"/>
      <c r="D22" s="127" t="s">
        <v>15</v>
      </c>
      <c r="E22" s="128"/>
      <c r="F22" s="128"/>
      <c r="G22" s="129"/>
      <c r="H22" s="106">
        <v>1</v>
      </c>
      <c r="I22" s="106"/>
      <c r="J22" s="115">
        <v>9160</v>
      </c>
      <c r="K22" s="115"/>
      <c r="L22" s="13"/>
      <c r="M22" s="13"/>
      <c r="N22" s="13"/>
      <c r="O22" s="134">
        <f>J22+L22</f>
        <v>9160</v>
      </c>
      <c r="P22" s="134"/>
      <c r="Q22" s="134"/>
      <c r="R22" s="134"/>
      <c r="S22" s="12"/>
    </row>
    <row r="23" spans="1:19" ht="15.75">
      <c r="A23" s="119"/>
      <c r="B23" s="120"/>
      <c r="C23" s="12"/>
      <c r="D23" s="127" t="s">
        <v>20</v>
      </c>
      <c r="E23" s="128"/>
      <c r="F23" s="128"/>
      <c r="G23" s="129"/>
      <c r="H23" s="130">
        <v>1</v>
      </c>
      <c r="I23" s="131"/>
      <c r="J23" s="132">
        <v>8290</v>
      </c>
      <c r="K23" s="133"/>
      <c r="L23" s="13"/>
      <c r="M23" s="13"/>
      <c r="N23" s="13"/>
      <c r="O23" s="134">
        <f>J23+L23</f>
        <v>8290</v>
      </c>
      <c r="P23" s="134"/>
      <c r="Q23" s="134"/>
      <c r="R23" s="134"/>
      <c r="S23" s="12"/>
    </row>
    <row r="24" spans="1:19" ht="15.75">
      <c r="A24" s="121"/>
      <c r="B24" s="122"/>
      <c r="C24" s="12"/>
      <c r="D24" s="144" t="s">
        <v>18</v>
      </c>
      <c r="E24" s="145"/>
      <c r="F24" s="145"/>
      <c r="G24" s="146"/>
      <c r="H24" s="108">
        <f>SUM(H22:I23)</f>
        <v>2</v>
      </c>
      <c r="I24" s="108"/>
      <c r="J24" s="115" t="s">
        <v>36</v>
      </c>
      <c r="K24" s="115"/>
      <c r="L24" s="13"/>
      <c r="M24" s="13" t="s">
        <v>36</v>
      </c>
      <c r="N24" s="13" t="s">
        <v>36</v>
      </c>
      <c r="O24" s="134">
        <f>SUM(O22:R23)</f>
        <v>17450</v>
      </c>
      <c r="P24" s="134"/>
      <c r="Q24" s="134"/>
      <c r="R24" s="134"/>
      <c r="S24" s="12"/>
    </row>
    <row r="25" spans="1:19" ht="74.25" customHeight="1">
      <c r="A25" s="106"/>
      <c r="B25" s="106"/>
      <c r="C25" s="12"/>
      <c r="D25" s="228" t="s">
        <v>63</v>
      </c>
      <c r="E25" s="229"/>
      <c r="F25" s="229"/>
      <c r="G25" s="229"/>
      <c r="H25" s="108">
        <v>1</v>
      </c>
      <c r="I25" s="108"/>
      <c r="J25" s="132">
        <v>14838</v>
      </c>
      <c r="K25" s="133"/>
      <c r="L25" s="13">
        <f>J25*50%</f>
        <v>7419</v>
      </c>
      <c r="M25" s="13"/>
      <c r="N25" s="13"/>
      <c r="O25" s="134">
        <f>J25+L25</f>
        <v>22257</v>
      </c>
      <c r="P25" s="134"/>
      <c r="Q25" s="134"/>
      <c r="R25" s="134"/>
      <c r="S25" s="12"/>
    </row>
    <row r="26" spans="1:19" ht="15.75">
      <c r="A26" s="215" t="s">
        <v>176</v>
      </c>
      <c r="B26" s="216"/>
      <c r="C26" s="12"/>
      <c r="D26" s="123" t="s">
        <v>61</v>
      </c>
      <c r="E26" s="123"/>
      <c r="F26" s="123"/>
      <c r="G26" s="123"/>
      <c r="H26" s="106">
        <v>1</v>
      </c>
      <c r="I26" s="106"/>
      <c r="J26" s="115">
        <v>9875</v>
      </c>
      <c r="K26" s="115"/>
      <c r="L26" s="13">
        <f>J26*15%</f>
        <v>1481.25</v>
      </c>
      <c r="M26" s="13"/>
      <c r="N26" s="13"/>
      <c r="O26" s="134">
        <v>11356.25</v>
      </c>
      <c r="P26" s="134"/>
      <c r="Q26" s="134"/>
      <c r="R26" s="134"/>
      <c r="S26" s="12"/>
    </row>
    <row r="27" spans="1:19" ht="15.75">
      <c r="A27" s="217"/>
      <c r="B27" s="218"/>
      <c r="C27" s="12"/>
      <c r="D27" s="127" t="s">
        <v>20</v>
      </c>
      <c r="E27" s="128"/>
      <c r="F27" s="128"/>
      <c r="G27" s="129"/>
      <c r="H27" s="221">
        <v>2</v>
      </c>
      <c r="I27" s="222"/>
      <c r="J27" s="223">
        <v>8290</v>
      </c>
      <c r="K27" s="224"/>
      <c r="L27" s="15"/>
      <c r="M27" s="15"/>
      <c r="N27" s="15"/>
      <c r="O27" s="212">
        <f>(J27+L27)*H27</f>
        <v>16580</v>
      </c>
      <c r="P27" s="213"/>
      <c r="Q27" s="213"/>
      <c r="R27" s="214"/>
      <c r="S27" s="1"/>
    </row>
    <row r="28" spans="1:19" ht="15.75">
      <c r="A28" s="217"/>
      <c r="B28" s="218"/>
      <c r="C28" s="12"/>
      <c r="D28" s="225" t="s">
        <v>51</v>
      </c>
      <c r="E28" s="226"/>
      <c r="F28" s="226"/>
      <c r="G28" s="227"/>
      <c r="H28" s="130">
        <v>1</v>
      </c>
      <c r="I28" s="131"/>
      <c r="J28" s="132">
        <v>7523</v>
      </c>
      <c r="K28" s="133"/>
      <c r="L28" s="13"/>
      <c r="M28" s="13"/>
      <c r="N28" s="13"/>
      <c r="O28" s="134">
        <f>J28</f>
        <v>7523</v>
      </c>
      <c r="P28" s="134"/>
      <c r="Q28" s="134"/>
      <c r="R28" s="134"/>
      <c r="S28" s="12"/>
    </row>
    <row r="29" spans="1:19" ht="15.75">
      <c r="A29" s="217"/>
      <c r="B29" s="218"/>
      <c r="C29" s="12"/>
      <c r="D29" s="124" t="s">
        <v>66</v>
      </c>
      <c r="E29" s="123"/>
      <c r="F29" s="123"/>
      <c r="G29" s="123"/>
      <c r="H29" s="106">
        <v>2</v>
      </c>
      <c r="I29" s="106"/>
      <c r="J29" s="115">
        <v>6192</v>
      </c>
      <c r="K29" s="115"/>
      <c r="L29" s="13"/>
      <c r="M29" s="13"/>
      <c r="N29" s="13"/>
      <c r="O29" s="212">
        <f>(J29+L29)*H29</f>
        <v>12384</v>
      </c>
      <c r="P29" s="213"/>
      <c r="Q29" s="213"/>
      <c r="R29" s="214"/>
      <c r="S29" s="12"/>
    </row>
    <row r="30" spans="1:19" ht="15.75">
      <c r="A30" s="217"/>
      <c r="B30" s="218"/>
      <c r="C30" s="12"/>
      <c r="D30" s="141" t="s">
        <v>25</v>
      </c>
      <c r="E30" s="142"/>
      <c r="F30" s="142"/>
      <c r="G30" s="143"/>
      <c r="H30" s="130">
        <v>1</v>
      </c>
      <c r="I30" s="131"/>
      <c r="J30" s="132">
        <v>5246</v>
      </c>
      <c r="K30" s="133"/>
      <c r="L30" s="13"/>
      <c r="M30" s="13"/>
      <c r="N30" s="13"/>
      <c r="O30" s="116">
        <v>5246</v>
      </c>
      <c r="P30" s="117"/>
      <c r="Q30" s="117"/>
      <c r="R30" s="118"/>
      <c r="S30" s="12"/>
    </row>
    <row r="31" spans="1:19" ht="15.75">
      <c r="A31" s="219"/>
      <c r="B31" s="220"/>
      <c r="C31" s="12"/>
      <c r="D31" s="107" t="s">
        <v>18</v>
      </c>
      <c r="E31" s="107"/>
      <c r="F31" s="107"/>
      <c r="G31" s="107"/>
      <c r="H31" s="108">
        <v>7</v>
      </c>
      <c r="I31" s="108"/>
      <c r="J31" s="115" t="s">
        <v>36</v>
      </c>
      <c r="K31" s="115"/>
      <c r="L31" s="13">
        <f>L26</f>
        <v>1481.25</v>
      </c>
      <c r="M31" s="13" t="s">
        <v>36</v>
      </c>
      <c r="N31" s="13" t="s">
        <v>36</v>
      </c>
      <c r="O31" s="134">
        <f>SUM(O26:R30)</f>
        <v>53089.25</v>
      </c>
      <c r="P31" s="134"/>
      <c r="Q31" s="134"/>
      <c r="R31" s="134"/>
      <c r="S31" s="12"/>
    </row>
    <row r="32" spans="1:19" ht="15.75">
      <c r="A32" s="147" t="s">
        <v>55</v>
      </c>
      <c r="B32" s="167"/>
      <c r="C32" s="12"/>
      <c r="D32" s="141" t="s">
        <v>61</v>
      </c>
      <c r="E32" s="142"/>
      <c r="F32" s="142"/>
      <c r="G32" s="143"/>
      <c r="H32" s="130">
        <v>1</v>
      </c>
      <c r="I32" s="131"/>
      <c r="J32" s="132">
        <v>9875</v>
      </c>
      <c r="K32" s="133"/>
      <c r="L32" s="13"/>
      <c r="M32" s="13"/>
      <c r="N32" s="13"/>
      <c r="O32" s="134">
        <f>J32+L32</f>
        <v>9875</v>
      </c>
      <c r="P32" s="134"/>
      <c r="Q32" s="134"/>
      <c r="R32" s="134"/>
      <c r="S32" s="12"/>
    </row>
    <row r="33" spans="1:19" ht="49.5" customHeight="1">
      <c r="A33" s="119"/>
      <c r="B33" s="120"/>
      <c r="C33" s="12"/>
      <c r="D33" s="141" t="s">
        <v>69</v>
      </c>
      <c r="E33" s="142"/>
      <c r="F33" s="142"/>
      <c r="G33" s="143"/>
      <c r="H33" s="130">
        <v>1</v>
      </c>
      <c r="I33" s="131"/>
      <c r="J33" s="132">
        <v>8290</v>
      </c>
      <c r="K33" s="133"/>
      <c r="L33" s="13"/>
      <c r="M33" s="13"/>
      <c r="N33" s="13"/>
      <c r="O33" s="134">
        <f>J33+L33</f>
        <v>8290</v>
      </c>
      <c r="P33" s="134"/>
      <c r="Q33" s="134"/>
      <c r="R33" s="134"/>
      <c r="S33" s="12"/>
    </row>
    <row r="34" spans="1:19" ht="15.75">
      <c r="A34" s="119"/>
      <c r="B34" s="120"/>
      <c r="C34" s="12"/>
      <c r="D34" s="141" t="s">
        <v>62</v>
      </c>
      <c r="E34" s="142"/>
      <c r="F34" s="142"/>
      <c r="G34" s="143"/>
      <c r="H34" s="130">
        <v>1</v>
      </c>
      <c r="I34" s="131"/>
      <c r="J34" s="132">
        <v>8290</v>
      </c>
      <c r="K34" s="133"/>
      <c r="L34" s="13"/>
      <c r="M34" s="13"/>
      <c r="N34" s="13"/>
      <c r="O34" s="134">
        <f>J34+L34</f>
        <v>8290</v>
      </c>
      <c r="P34" s="134"/>
      <c r="Q34" s="134"/>
      <c r="R34" s="134"/>
      <c r="S34" s="12"/>
    </row>
    <row r="35" spans="1:19" ht="15.75">
      <c r="A35" s="119"/>
      <c r="B35" s="120"/>
      <c r="C35" s="12"/>
      <c r="D35" s="141" t="s">
        <v>16</v>
      </c>
      <c r="E35" s="142"/>
      <c r="F35" s="142"/>
      <c r="G35" s="143"/>
      <c r="H35" s="130">
        <v>1</v>
      </c>
      <c r="I35" s="131"/>
      <c r="J35" s="132">
        <v>7523</v>
      </c>
      <c r="K35" s="133"/>
      <c r="L35" s="13"/>
      <c r="M35" s="13"/>
      <c r="N35" s="13"/>
      <c r="O35" s="134">
        <f>J35</f>
        <v>7523</v>
      </c>
      <c r="P35" s="134"/>
      <c r="Q35" s="134"/>
      <c r="R35" s="134"/>
      <c r="S35" s="12"/>
    </row>
    <row r="36" spans="1:19" ht="15.75">
      <c r="A36" s="119"/>
      <c r="B36" s="120"/>
      <c r="C36" s="12"/>
      <c r="D36" s="141" t="s">
        <v>68</v>
      </c>
      <c r="E36" s="142"/>
      <c r="F36" s="142"/>
      <c r="G36" s="143"/>
      <c r="H36" s="130">
        <v>1</v>
      </c>
      <c r="I36" s="131"/>
      <c r="J36" s="132">
        <v>5246</v>
      </c>
      <c r="K36" s="133"/>
      <c r="L36" s="13"/>
      <c r="M36" s="13"/>
      <c r="N36" s="13"/>
      <c r="O36" s="116">
        <f>J36+L36</f>
        <v>5246</v>
      </c>
      <c r="P36" s="117"/>
      <c r="Q36" s="117"/>
      <c r="R36" s="118"/>
      <c r="S36" s="12"/>
    </row>
    <row r="37" spans="1:19" ht="15.75">
      <c r="A37" s="121"/>
      <c r="B37" s="122"/>
      <c r="C37" s="12"/>
      <c r="D37" s="107" t="s">
        <v>18</v>
      </c>
      <c r="E37" s="107"/>
      <c r="F37" s="107"/>
      <c r="G37" s="107"/>
      <c r="H37" s="108">
        <f>SUM(H32:I36)</f>
        <v>5</v>
      </c>
      <c r="I37" s="108"/>
      <c r="J37" s="115" t="s">
        <v>36</v>
      </c>
      <c r="K37" s="115"/>
      <c r="L37" s="13"/>
      <c r="M37" s="13" t="s">
        <v>36</v>
      </c>
      <c r="N37" s="13" t="s">
        <v>36</v>
      </c>
      <c r="O37" s="134">
        <f>SUM(O32:R36)</f>
        <v>39224</v>
      </c>
      <c r="P37" s="134"/>
      <c r="Q37" s="134"/>
      <c r="R37" s="134"/>
      <c r="S37" s="12"/>
    </row>
    <row r="38" spans="1:19" ht="15.75">
      <c r="A38" s="147" t="s">
        <v>57</v>
      </c>
      <c r="B38" s="167"/>
      <c r="C38" s="12"/>
      <c r="D38" s="123" t="s">
        <v>14</v>
      </c>
      <c r="E38" s="123"/>
      <c r="F38" s="123"/>
      <c r="G38" s="123"/>
      <c r="H38" s="106">
        <v>1</v>
      </c>
      <c r="I38" s="106"/>
      <c r="J38" s="115">
        <v>9875</v>
      </c>
      <c r="K38" s="115"/>
      <c r="L38" s="13">
        <f>J38*15%</f>
        <v>1481.25</v>
      </c>
      <c r="M38" s="13"/>
      <c r="N38" s="13"/>
      <c r="O38" s="134">
        <f>J38+L38</f>
        <v>11356.25</v>
      </c>
      <c r="P38" s="134"/>
      <c r="Q38" s="134"/>
      <c r="R38" s="134"/>
      <c r="S38" s="12"/>
    </row>
    <row r="39" spans="1:19" ht="12.75">
      <c r="A39" s="119"/>
      <c r="B39" s="120"/>
      <c r="C39" s="194"/>
      <c r="D39" s="206" t="s">
        <v>62</v>
      </c>
      <c r="E39" s="207"/>
      <c r="F39" s="207"/>
      <c r="G39" s="208"/>
      <c r="H39" s="135">
        <v>1</v>
      </c>
      <c r="I39" s="136"/>
      <c r="J39" s="135">
        <v>8290</v>
      </c>
      <c r="K39" s="136"/>
      <c r="L39" s="186"/>
      <c r="M39" s="186"/>
      <c r="N39" s="186"/>
      <c r="O39" s="188">
        <f>J39+L39</f>
        <v>8290</v>
      </c>
      <c r="P39" s="189"/>
      <c r="Q39" s="189"/>
      <c r="R39" s="190"/>
      <c r="S39" s="194"/>
    </row>
    <row r="40" spans="1:19" ht="12.75">
      <c r="A40" s="119"/>
      <c r="B40" s="120"/>
      <c r="C40" s="195"/>
      <c r="D40" s="209"/>
      <c r="E40" s="210"/>
      <c r="F40" s="210"/>
      <c r="G40" s="211"/>
      <c r="H40" s="139"/>
      <c r="I40" s="140"/>
      <c r="J40" s="139"/>
      <c r="K40" s="140"/>
      <c r="L40" s="187"/>
      <c r="M40" s="187"/>
      <c r="N40" s="187"/>
      <c r="O40" s="191"/>
      <c r="P40" s="192"/>
      <c r="Q40" s="192"/>
      <c r="R40" s="193"/>
      <c r="S40" s="195"/>
    </row>
    <row r="41" spans="1:19" ht="12.75">
      <c r="A41" s="119"/>
      <c r="B41" s="120"/>
      <c r="C41" s="194"/>
      <c r="D41" s="196" t="s">
        <v>54</v>
      </c>
      <c r="E41" s="197"/>
      <c r="F41" s="197"/>
      <c r="G41" s="198"/>
      <c r="H41" s="135">
        <v>1</v>
      </c>
      <c r="I41" s="136"/>
      <c r="J41" s="202">
        <v>7523</v>
      </c>
      <c r="K41" s="203"/>
      <c r="L41" s="186"/>
      <c r="M41" s="186"/>
      <c r="N41" s="186"/>
      <c r="O41" s="188">
        <f>J41</f>
        <v>7523</v>
      </c>
      <c r="P41" s="189"/>
      <c r="Q41" s="189"/>
      <c r="R41" s="190"/>
      <c r="S41" s="194"/>
    </row>
    <row r="42" spans="1:19" ht="19.5" customHeight="1">
      <c r="A42" s="119"/>
      <c r="B42" s="120"/>
      <c r="C42" s="195"/>
      <c r="D42" s="199"/>
      <c r="E42" s="200"/>
      <c r="F42" s="200"/>
      <c r="G42" s="201"/>
      <c r="H42" s="139"/>
      <c r="I42" s="140"/>
      <c r="J42" s="204"/>
      <c r="K42" s="205"/>
      <c r="L42" s="187"/>
      <c r="M42" s="187"/>
      <c r="N42" s="187"/>
      <c r="O42" s="191"/>
      <c r="P42" s="192"/>
      <c r="Q42" s="192"/>
      <c r="R42" s="193"/>
      <c r="S42" s="195"/>
    </row>
    <row r="43" spans="1:19" ht="15.75">
      <c r="A43" s="119"/>
      <c r="B43" s="120"/>
      <c r="C43" s="12"/>
      <c r="D43" s="124" t="s">
        <v>13</v>
      </c>
      <c r="E43" s="123"/>
      <c r="F43" s="123"/>
      <c r="G43" s="123"/>
      <c r="H43" s="106">
        <v>1</v>
      </c>
      <c r="I43" s="106"/>
      <c r="J43" s="115">
        <v>6192</v>
      </c>
      <c r="K43" s="115"/>
      <c r="L43" s="13"/>
      <c r="M43" s="13"/>
      <c r="N43" s="13"/>
      <c r="O43" s="134">
        <f>J43+L43</f>
        <v>6192</v>
      </c>
      <c r="P43" s="134"/>
      <c r="Q43" s="134"/>
      <c r="R43" s="134"/>
      <c r="S43" s="12"/>
    </row>
    <row r="44" spans="1:19" ht="15.75">
      <c r="A44" s="121"/>
      <c r="B44" s="122"/>
      <c r="C44" s="12"/>
      <c r="D44" s="107" t="s">
        <v>18</v>
      </c>
      <c r="E44" s="107"/>
      <c r="F44" s="107"/>
      <c r="G44" s="107"/>
      <c r="H44" s="108">
        <f>H38+H39+H41+H43</f>
        <v>4</v>
      </c>
      <c r="I44" s="108"/>
      <c r="J44" s="115" t="s">
        <v>36</v>
      </c>
      <c r="K44" s="115"/>
      <c r="L44" s="13">
        <f>SUM(L38:L43)</f>
        <v>1481.25</v>
      </c>
      <c r="M44" s="13" t="s">
        <v>36</v>
      </c>
      <c r="N44" s="13" t="s">
        <v>36</v>
      </c>
      <c r="O44" s="134">
        <f>SUM(O38:R43)</f>
        <v>33361.25</v>
      </c>
      <c r="P44" s="134"/>
      <c r="Q44" s="134"/>
      <c r="R44" s="134"/>
      <c r="S44" s="12"/>
    </row>
    <row r="45" spans="1:19" ht="15.75">
      <c r="A45" s="180" t="s">
        <v>89</v>
      </c>
      <c r="B45" s="181"/>
      <c r="C45" s="12"/>
      <c r="D45" s="127" t="s">
        <v>15</v>
      </c>
      <c r="E45" s="128"/>
      <c r="F45" s="128"/>
      <c r="G45" s="129"/>
      <c r="H45" s="106">
        <v>1</v>
      </c>
      <c r="I45" s="106"/>
      <c r="J45" s="115">
        <v>9160</v>
      </c>
      <c r="K45" s="115"/>
      <c r="L45" s="13"/>
      <c r="M45" s="13"/>
      <c r="N45" s="13"/>
      <c r="O45" s="134">
        <f>J45+L45</f>
        <v>9160</v>
      </c>
      <c r="P45" s="134"/>
      <c r="Q45" s="134"/>
      <c r="R45" s="134"/>
      <c r="S45" s="12"/>
    </row>
    <row r="46" spans="1:19" s="92" customFormat="1" ht="16.5" customHeight="1">
      <c r="A46" s="182"/>
      <c r="B46" s="183"/>
      <c r="C46" s="12"/>
      <c r="D46" s="141" t="s">
        <v>16</v>
      </c>
      <c r="E46" s="142"/>
      <c r="F46" s="142"/>
      <c r="G46" s="143"/>
      <c r="H46" s="130">
        <v>1</v>
      </c>
      <c r="I46" s="131"/>
      <c r="J46" s="132">
        <v>7523</v>
      </c>
      <c r="K46" s="133"/>
      <c r="L46" s="20"/>
      <c r="M46" s="20"/>
      <c r="N46" s="20"/>
      <c r="O46" s="116">
        <f>J46+L46</f>
        <v>7523</v>
      </c>
      <c r="P46" s="117"/>
      <c r="Q46" s="117"/>
      <c r="R46" s="118"/>
      <c r="S46" s="19"/>
    </row>
    <row r="47" spans="1:19" ht="15.75">
      <c r="A47" s="184"/>
      <c r="B47" s="185"/>
      <c r="C47" s="12"/>
      <c r="D47" s="144" t="s">
        <v>18</v>
      </c>
      <c r="E47" s="145"/>
      <c r="F47" s="145"/>
      <c r="G47" s="146"/>
      <c r="H47" s="108">
        <v>2</v>
      </c>
      <c r="I47" s="108"/>
      <c r="J47" s="132" t="s">
        <v>36</v>
      </c>
      <c r="K47" s="133"/>
      <c r="L47" s="13"/>
      <c r="M47" s="13" t="s">
        <v>36</v>
      </c>
      <c r="N47" s="13" t="s">
        <v>36</v>
      </c>
      <c r="O47" s="116">
        <f>SUM(O45:R46)</f>
        <v>16683</v>
      </c>
      <c r="P47" s="117"/>
      <c r="Q47" s="117"/>
      <c r="R47" s="118"/>
      <c r="S47" s="12"/>
    </row>
    <row r="48" spans="1:19" ht="47.25" customHeight="1">
      <c r="A48" s="172" t="s">
        <v>77</v>
      </c>
      <c r="B48" s="173"/>
      <c r="C48" s="12"/>
      <c r="D48" s="141" t="s">
        <v>84</v>
      </c>
      <c r="E48" s="142"/>
      <c r="F48" s="142"/>
      <c r="G48" s="143"/>
      <c r="H48" s="148">
        <v>1</v>
      </c>
      <c r="I48" s="149"/>
      <c r="J48" s="132">
        <v>9875</v>
      </c>
      <c r="K48" s="133"/>
      <c r="L48" s="13"/>
      <c r="M48" s="13"/>
      <c r="N48" s="13"/>
      <c r="O48" s="116">
        <f>J48+L48</f>
        <v>9875</v>
      </c>
      <c r="P48" s="117"/>
      <c r="Q48" s="117"/>
      <c r="R48" s="118"/>
      <c r="S48" s="12"/>
    </row>
    <row r="49" spans="1:19" ht="60.75" customHeight="1">
      <c r="A49" s="174"/>
      <c r="B49" s="175"/>
      <c r="C49" s="12"/>
      <c r="D49" s="178" t="s">
        <v>76</v>
      </c>
      <c r="E49" s="179"/>
      <c r="F49" s="179"/>
      <c r="G49" s="179"/>
      <c r="H49" s="106">
        <v>1</v>
      </c>
      <c r="I49" s="106"/>
      <c r="J49" s="115">
        <v>8290</v>
      </c>
      <c r="K49" s="115"/>
      <c r="L49" s="13"/>
      <c r="M49" s="13"/>
      <c r="N49" s="13"/>
      <c r="O49" s="134">
        <f aca="true" t="shared" si="0" ref="O49:O54">J49+L49</f>
        <v>8290</v>
      </c>
      <c r="P49" s="134"/>
      <c r="Q49" s="134"/>
      <c r="R49" s="134"/>
      <c r="S49" s="12"/>
    </row>
    <row r="50" spans="1:19" ht="54" customHeight="1">
      <c r="A50" s="174"/>
      <c r="B50" s="175"/>
      <c r="C50" s="12"/>
      <c r="D50" s="141" t="s">
        <v>90</v>
      </c>
      <c r="E50" s="142"/>
      <c r="F50" s="142"/>
      <c r="G50" s="143"/>
      <c r="H50" s="130">
        <v>1</v>
      </c>
      <c r="I50" s="131"/>
      <c r="J50" s="115">
        <v>8290</v>
      </c>
      <c r="K50" s="115"/>
      <c r="L50" s="13"/>
      <c r="M50" s="13"/>
      <c r="N50" s="13"/>
      <c r="O50" s="134">
        <f>J50+L50</f>
        <v>8290</v>
      </c>
      <c r="P50" s="134"/>
      <c r="Q50" s="134"/>
      <c r="R50" s="134"/>
      <c r="S50" s="12"/>
    </row>
    <row r="51" spans="1:19" ht="27.75" customHeight="1">
      <c r="A51" s="174"/>
      <c r="B51" s="175"/>
      <c r="C51" s="12"/>
      <c r="D51" s="124" t="s">
        <v>26</v>
      </c>
      <c r="E51" s="123"/>
      <c r="F51" s="123"/>
      <c r="G51" s="123"/>
      <c r="H51" s="106">
        <v>1</v>
      </c>
      <c r="I51" s="106"/>
      <c r="J51" s="115">
        <v>8290</v>
      </c>
      <c r="K51" s="115"/>
      <c r="L51" s="13"/>
      <c r="M51" s="13"/>
      <c r="N51" s="13"/>
      <c r="O51" s="134">
        <f t="shared" si="0"/>
        <v>8290</v>
      </c>
      <c r="P51" s="134"/>
      <c r="Q51" s="134"/>
      <c r="R51" s="134"/>
      <c r="S51" s="12"/>
    </row>
    <row r="52" spans="1:19" ht="36" customHeight="1">
      <c r="A52" s="174"/>
      <c r="B52" s="175"/>
      <c r="C52" s="12"/>
      <c r="D52" s="124" t="s">
        <v>39</v>
      </c>
      <c r="E52" s="123"/>
      <c r="F52" s="123"/>
      <c r="G52" s="123"/>
      <c r="H52" s="106">
        <v>1</v>
      </c>
      <c r="I52" s="106"/>
      <c r="J52" s="115">
        <v>8290</v>
      </c>
      <c r="K52" s="115"/>
      <c r="L52" s="13"/>
      <c r="M52" s="13"/>
      <c r="N52" s="13"/>
      <c r="O52" s="134">
        <f t="shared" si="0"/>
        <v>8290</v>
      </c>
      <c r="P52" s="134"/>
      <c r="Q52" s="134"/>
      <c r="R52" s="134"/>
      <c r="S52" s="12"/>
    </row>
    <row r="53" spans="1:19" ht="30.75" customHeight="1">
      <c r="A53" s="174"/>
      <c r="B53" s="175"/>
      <c r="C53" s="12"/>
      <c r="D53" s="141" t="s">
        <v>73</v>
      </c>
      <c r="E53" s="128"/>
      <c r="F53" s="128"/>
      <c r="G53" s="129"/>
      <c r="H53" s="106">
        <v>1</v>
      </c>
      <c r="I53" s="106"/>
      <c r="J53" s="115">
        <v>7523</v>
      </c>
      <c r="K53" s="115"/>
      <c r="L53" s="13"/>
      <c r="M53" s="13"/>
      <c r="N53" s="13"/>
      <c r="O53" s="116">
        <f>J53*1</f>
        <v>7523</v>
      </c>
      <c r="P53" s="117"/>
      <c r="Q53" s="117"/>
      <c r="R53" s="118"/>
      <c r="S53" s="12"/>
    </row>
    <row r="54" spans="1:19" ht="30.75" customHeight="1">
      <c r="A54" s="174"/>
      <c r="B54" s="175"/>
      <c r="C54" s="12"/>
      <c r="D54" s="141" t="s">
        <v>74</v>
      </c>
      <c r="E54" s="128"/>
      <c r="F54" s="128"/>
      <c r="G54" s="129"/>
      <c r="H54" s="130">
        <v>1</v>
      </c>
      <c r="I54" s="131"/>
      <c r="J54" s="132">
        <v>7523</v>
      </c>
      <c r="K54" s="133"/>
      <c r="L54" s="13"/>
      <c r="M54" s="13"/>
      <c r="N54" s="13"/>
      <c r="O54" s="116">
        <f t="shared" si="0"/>
        <v>7523</v>
      </c>
      <c r="P54" s="117"/>
      <c r="Q54" s="117"/>
      <c r="R54" s="118"/>
      <c r="S54" s="12"/>
    </row>
    <row r="55" spans="1:19" ht="15.75">
      <c r="A55" s="174"/>
      <c r="B55" s="175"/>
      <c r="C55" s="12"/>
      <c r="D55" s="123" t="s">
        <v>25</v>
      </c>
      <c r="E55" s="123"/>
      <c r="F55" s="123"/>
      <c r="G55" s="123"/>
      <c r="H55" s="106">
        <v>1</v>
      </c>
      <c r="I55" s="106"/>
      <c r="J55" s="115">
        <v>5246</v>
      </c>
      <c r="K55" s="115"/>
      <c r="L55" s="13"/>
      <c r="M55" s="13"/>
      <c r="N55" s="13"/>
      <c r="O55" s="134">
        <f>J55</f>
        <v>5246</v>
      </c>
      <c r="P55" s="134"/>
      <c r="Q55" s="134"/>
      <c r="R55" s="134"/>
      <c r="S55" s="12"/>
    </row>
    <row r="56" spans="1:19" ht="15.75">
      <c r="A56" s="174"/>
      <c r="B56" s="175"/>
      <c r="C56" s="12"/>
      <c r="D56" s="123" t="s">
        <v>17</v>
      </c>
      <c r="E56" s="123"/>
      <c r="F56" s="123"/>
      <c r="G56" s="123"/>
      <c r="H56" s="106">
        <v>1</v>
      </c>
      <c r="I56" s="106"/>
      <c r="J56" s="115">
        <v>4693</v>
      </c>
      <c r="K56" s="115"/>
      <c r="L56" s="13"/>
      <c r="M56" s="13"/>
      <c r="N56" s="13"/>
      <c r="O56" s="134">
        <f>(J56+L56)*1</f>
        <v>4693</v>
      </c>
      <c r="P56" s="134"/>
      <c r="Q56" s="134"/>
      <c r="R56" s="134"/>
      <c r="S56" s="12"/>
    </row>
    <row r="57" spans="1:19" ht="15.75">
      <c r="A57" s="176"/>
      <c r="B57" s="177"/>
      <c r="C57" s="12"/>
      <c r="D57" s="144" t="s">
        <v>18</v>
      </c>
      <c r="E57" s="145"/>
      <c r="F57" s="145"/>
      <c r="G57" s="146"/>
      <c r="H57" s="148">
        <f>SUM(H48:I56)</f>
        <v>9</v>
      </c>
      <c r="I57" s="149"/>
      <c r="J57" s="132" t="s">
        <v>36</v>
      </c>
      <c r="K57" s="133"/>
      <c r="L57" s="13"/>
      <c r="M57" s="13" t="s">
        <v>36</v>
      </c>
      <c r="N57" s="13" t="s">
        <v>36</v>
      </c>
      <c r="O57" s="116">
        <f>SUM(O48:R56)</f>
        <v>68020</v>
      </c>
      <c r="P57" s="117"/>
      <c r="Q57" s="117"/>
      <c r="R57" s="118"/>
      <c r="S57" s="12"/>
    </row>
    <row r="58" spans="1:19" ht="59.25" customHeight="1">
      <c r="A58" s="161"/>
      <c r="B58" s="162"/>
      <c r="C58" s="12"/>
      <c r="D58" s="163" t="s">
        <v>177</v>
      </c>
      <c r="E58" s="164"/>
      <c r="F58" s="164"/>
      <c r="G58" s="165"/>
      <c r="H58" s="130">
        <v>1</v>
      </c>
      <c r="I58" s="131"/>
      <c r="J58" s="132">
        <v>12895</v>
      </c>
      <c r="K58" s="133"/>
      <c r="L58" s="13">
        <f>J58*15%</f>
        <v>1934.25</v>
      </c>
      <c r="M58" s="13"/>
      <c r="N58" s="13"/>
      <c r="O58" s="116">
        <f>J58+L58</f>
        <v>14829.25</v>
      </c>
      <c r="P58" s="117"/>
      <c r="Q58" s="117"/>
      <c r="R58" s="118"/>
      <c r="S58" s="12"/>
    </row>
    <row r="59" spans="1:19" ht="15.75">
      <c r="A59" s="147" t="s">
        <v>79</v>
      </c>
      <c r="B59" s="167"/>
      <c r="C59" s="12"/>
      <c r="D59" s="123" t="s">
        <v>61</v>
      </c>
      <c r="E59" s="123"/>
      <c r="F59" s="123"/>
      <c r="G59" s="123"/>
      <c r="H59" s="106">
        <v>1</v>
      </c>
      <c r="I59" s="106"/>
      <c r="J59" s="115">
        <v>9875</v>
      </c>
      <c r="K59" s="115"/>
      <c r="L59" s="13"/>
      <c r="M59" s="13"/>
      <c r="N59" s="13"/>
      <c r="O59" s="134">
        <f>J59+L59</f>
        <v>9875</v>
      </c>
      <c r="P59" s="134"/>
      <c r="Q59" s="134"/>
      <c r="R59" s="134"/>
      <c r="S59" s="12"/>
    </row>
    <row r="60" spans="1:19" ht="15.75">
      <c r="A60" s="119"/>
      <c r="B60" s="120"/>
      <c r="C60" s="12"/>
      <c r="D60" s="123" t="s">
        <v>62</v>
      </c>
      <c r="E60" s="123"/>
      <c r="F60" s="123"/>
      <c r="G60" s="123"/>
      <c r="H60" s="106">
        <v>1</v>
      </c>
      <c r="I60" s="106"/>
      <c r="J60" s="115">
        <v>8290</v>
      </c>
      <c r="K60" s="115"/>
      <c r="L60" s="13"/>
      <c r="M60" s="13"/>
      <c r="N60" s="13"/>
      <c r="O60" s="134">
        <f>J60+L60</f>
        <v>8290</v>
      </c>
      <c r="P60" s="134"/>
      <c r="Q60" s="134"/>
      <c r="R60" s="134"/>
      <c r="S60" s="12"/>
    </row>
    <row r="61" spans="1:19" ht="15.75">
      <c r="A61" s="119"/>
      <c r="B61" s="120"/>
      <c r="C61" s="12"/>
      <c r="D61" s="123" t="s">
        <v>51</v>
      </c>
      <c r="E61" s="123"/>
      <c r="F61" s="123"/>
      <c r="G61" s="123"/>
      <c r="H61" s="106">
        <v>5</v>
      </c>
      <c r="I61" s="106"/>
      <c r="J61" s="115">
        <v>7523</v>
      </c>
      <c r="K61" s="115"/>
      <c r="L61" s="13"/>
      <c r="M61" s="13"/>
      <c r="N61" s="13"/>
      <c r="O61" s="134">
        <f>(J61+L61)*5</f>
        <v>37615</v>
      </c>
      <c r="P61" s="134"/>
      <c r="Q61" s="134"/>
      <c r="R61" s="134"/>
      <c r="S61" s="12"/>
    </row>
    <row r="62" spans="1:19" ht="15.75">
      <c r="A62" s="119"/>
      <c r="B62" s="120"/>
      <c r="C62" s="12"/>
      <c r="D62" s="141" t="s">
        <v>68</v>
      </c>
      <c r="E62" s="142"/>
      <c r="F62" s="142"/>
      <c r="G62" s="143"/>
      <c r="H62" s="130">
        <v>1</v>
      </c>
      <c r="I62" s="131"/>
      <c r="J62" s="132">
        <v>5246</v>
      </c>
      <c r="K62" s="133"/>
      <c r="L62" s="13"/>
      <c r="M62" s="13"/>
      <c r="N62" s="13"/>
      <c r="O62" s="116">
        <f>J62+L62</f>
        <v>5246</v>
      </c>
      <c r="P62" s="117"/>
      <c r="Q62" s="117"/>
      <c r="R62" s="118"/>
      <c r="S62" s="12"/>
    </row>
    <row r="63" spans="1:19" ht="15.75">
      <c r="A63" s="121"/>
      <c r="B63" s="122"/>
      <c r="C63" s="12"/>
      <c r="D63" s="107" t="s">
        <v>18</v>
      </c>
      <c r="E63" s="107"/>
      <c r="F63" s="107"/>
      <c r="G63" s="107"/>
      <c r="H63" s="108">
        <f>SUM(H59:I62)</f>
        <v>8</v>
      </c>
      <c r="I63" s="108"/>
      <c r="J63" s="115" t="s">
        <v>36</v>
      </c>
      <c r="K63" s="115"/>
      <c r="L63" s="13"/>
      <c r="M63" s="13" t="s">
        <v>36</v>
      </c>
      <c r="N63" s="13" t="s">
        <v>36</v>
      </c>
      <c r="O63" s="134">
        <f>SUM(O59:R62)</f>
        <v>61026</v>
      </c>
      <c r="P63" s="134"/>
      <c r="Q63" s="134"/>
      <c r="R63" s="134"/>
      <c r="S63" s="12"/>
    </row>
    <row r="64" spans="1:19" ht="15.75">
      <c r="A64" s="147" t="s">
        <v>64</v>
      </c>
      <c r="B64" s="167"/>
      <c r="C64" s="12"/>
      <c r="D64" s="127" t="s">
        <v>67</v>
      </c>
      <c r="E64" s="128"/>
      <c r="F64" s="128"/>
      <c r="G64" s="129"/>
      <c r="H64" s="106">
        <v>1</v>
      </c>
      <c r="I64" s="106"/>
      <c r="J64" s="115">
        <v>9160</v>
      </c>
      <c r="K64" s="115"/>
      <c r="L64" s="13"/>
      <c r="M64" s="13"/>
      <c r="N64" s="13"/>
      <c r="O64" s="134">
        <f>J64+L64</f>
        <v>9160</v>
      </c>
      <c r="P64" s="134"/>
      <c r="Q64" s="134"/>
      <c r="R64" s="134"/>
      <c r="S64" s="12"/>
    </row>
    <row r="65" spans="1:19" ht="15.75">
      <c r="A65" s="119"/>
      <c r="B65" s="120"/>
      <c r="C65" s="12"/>
      <c r="D65" s="123" t="s">
        <v>51</v>
      </c>
      <c r="E65" s="123"/>
      <c r="F65" s="123"/>
      <c r="G65" s="123"/>
      <c r="H65" s="106">
        <v>2</v>
      </c>
      <c r="I65" s="106"/>
      <c r="J65" s="115">
        <v>7523</v>
      </c>
      <c r="K65" s="115"/>
      <c r="L65" s="13"/>
      <c r="M65" s="13"/>
      <c r="N65" s="13"/>
      <c r="O65" s="134">
        <f>(J65+L65)*2</f>
        <v>15046</v>
      </c>
      <c r="P65" s="134"/>
      <c r="Q65" s="134"/>
      <c r="R65" s="134"/>
      <c r="S65" s="12"/>
    </row>
    <row r="66" spans="1:19" ht="32.25" customHeight="1">
      <c r="A66" s="121"/>
      <c r="B66" s="122"/>
      <c r="C66" s="12"/>
      <c r="D66" s="107" t="s">
        <v>18</v>
      </c>
      <c r="E66" s="107"/>
      <c r="F66" s="107"/>
      <c r="G66" s="107"/>
      <c r="H66" s="108">
        <v>3</v>
      </c>
      <c r="I66" s="108"/>
      <c r="J66" s="115" t="s">
        <v>36</v>
      </c>
      <c r="K66" s="115"/>
      <c r="L66" s="13"/>
      <c r="M66" s="13" t="s">
        <v>36</v>
      </c>
      <c r="N66" s="13" t="s">
        <v>36</v>
      </c>
      <c r="O66" s="134">
        <f>SUM(O64:R65)</f>
        <v>24206</v>
      </c>
      <c r="P66" s="134"/>
      <c r="Q66" s="134"/>
      <c r="R66" s="134"/>
      <c r="S66" s="12"/>
    </row>
    <row r="67" spans="1:19" ht="15.75">
      <c r="A67" s="147" t="s">
        <v>65</v>
      </c>
      <c r="B67" s="167"/>
      <c r="C67" s="12"/>
      <c r="D67" s="169" t="s">
        <v>37</v>
      </c>
      <c r="E67" s="170"/>
      <c r="F67" s="170"/>
      <c r="G67" s="171"/>
      <c r="H67" s="130">
        <v>1</v>
      </c>
      <c r="I67" s="131"/>
      <c r="J67" s="132">
        <v>12895</v>
      </c>
      <c r="K67" s="133"/>
      <c r="L67" s="13">
        <f>J67*15%</f>
        <v>1934.25</v>
      </c>
      <c r="M67" s="13"/>
      <c r="N67" s="13"/>
      <c r="O67" s="116">
        <f>J67+L67</f>
        <v>14829.25</v>
      </c>
      <c r="P67" s="117"/>
      <c r="Q67" s="117"/>
      <c r="R67" s="118"/>
      <c r="S67" s="12"/>
    </row>
    <row r="68" spans="1:19" ht="15.75">
      <c r="A68" s="119"/>
      <c r="B68" s="120"/>
      <c r="C68" s="12"/>
      <c r="D68" s="123" t="s">
        <v>16</v>
      </c>
      <c r="E68" s="123"/>
      <c r="F68" s="123"/>
      <c r="G68" s="123"/>
      <c r="H68" s="106">
        <v>5</v>
      </c>
      <c r="I68" s="106"/>
      <c r="J68" s="115">
        <v>7523</v>
      </c>
      <c r="K68" s="115"/>
      <c r="L68" s="13"/>
      <c r="M68" s="13"/>
      <c r="N68" s="13"/>
      <c r="O68" s="134">
        <f>(J68*5)+L68</f>
        <v>37615</v>
      </c>
      <c r="P68" s="134"/>
      <c r="Q68" s="134"/>
      <c r="R68" s="134"/>
      <c r="S68" s="12"/>
    </row>
    <row r="69" spans="1:19" ht="15.75">
      <c r="A69" s="119"/>
      <c r="B69" s="120"/>
      <c r="C69" s="12"/>
      <c r="D69" s="141" t="s">
        <v>13</v>
      </c>
      <c r="E69" s="142"/>
      <c r="F69" s="142"/>
      <c r="G69" s="143"/>
      <c r="H69" s="130">
        <v>1</v>
      </c>
      <c r="I69" s="131"/>
      <c r="J69" s="132">
        <v>6192</v>
      </c>
      <c r="K69" s="133"/>
      <c r="L69" s="13">
        <f>J69*15%</f>
        <v>928.8</v>
      </c>
      <c r="M69" s="13"/>
      <c r="N69" s="13"/>
      <c r="O69" s="116">
        <f>(J69*1)+L69</f>
        <v>7120.8</v>
      </c>
      <c r="P69" s="117"/>
      <c r="Q69" s="117"/>
      <c r="R69" s="118"/>
      <c r="S69" s="12"/>
    </row>
    <row r="70" spans="1:19" ht="15.75">
      <c r="A70" s="119"/>
      <c r="B70" s="120"/>
      <c r="C70" s="12"/>
      <c r="D70" s="127" t="s">
        <v>68</v>
      </c>
      <c r="E70" s="128"/>
      <c r="F70" s="128"/>
      <c r="G70" s="129"/>
      <c r="H70" s="130">
        <v>2</v>
      </c>
      <c r="I70" s="131"/>
      <c r="J70" s="132">
        <v>5246</v>
      </c>
      <c r="K70" s="133"/>
      <c r="L70" s="13"/>
      <c r="M70" s="13"/>
      <c r="N70" s="13"/>
      <c r="O70" s="116">
        <f>(J70*2)+L70</f>
        <v>10492</v>
      </c>
      <c r="P70" s="117"/>
      <c r="Q70" s="117"/>
      <c r="R70" s="118"/>
      <c r="S70" s="12"/>
    </row>
    <row r="71" spans="1:19" ht="15.75">
      <c r="A71" s="119"/>
      <c r="B71" s="120"/>
      <c r="C71" s="12"/>
      <c r="D71" s="123" t="s">
        <v>22</v>
      </c>
      <c r="E71" s="123"/>
      <c r="F71" s="123"/>
      <c r="G71" s="123"/>
      <c r="H71" s="106">
        <v>1</v>
      </c>
      <c r="I71" s="106"/>
      <c r="J71" s="115">
        <v>4693</v>
      </c>
      <c r="K71" s="115"/>
      <c r="L71" s="13"/>
      <c r="M71" s="13"/>
      <c r="N71" s="13"/>
      <c r="O71" s="134">
        <f>J71+L71</f>
        <v>4693</v>
      </c>
      <c r="P71" s="134"/>
      <c r="Q71" s="134"/>
      <c r="R71" s="134"/>
      <c r="S71" s="12"/>
    </row>
    <row r="72" spans="1:19" ht="15.75">
      <c r="A72" s="121"/>
      <c r="B72" s="122"/>
      <c r="C72" s="12"/>
      <c r="D72" s="107" t="s">
        <v>18</v>
      </c>
      <c r="E72" s="107"/>
      <c r="F72" s="107"/>
      <c r="G72" s="107"/>
      <c r="H72" s="108">
        <f>H67+H68+H69+H70+H71</f>
        <v>10</v>
      </c>
      <c r="I72" s="108"/>
      <c r="J72" s="115" t="s">
        <v>36</v>
      </c>
      <c r="K72" s="115"/>
      <c r="L72" s="13">
        <f>SUM(L67:L71)</f>
        <v>2863.05</v>
      </c>
      <c r="M72" s="13" t="s">
        <v>36</v>
      </c>
      <c r="N72" s="13" t="s">
        <v>36</v>
      </c>
      <c r="O72" s="134">
        <f>SUM(O67:R71)</f>
        <v>74750.05</v>
      </c>
      <c r="P72" s="134"/>
      <c r="Q72" s="134"/>
      <c r="R72" s="134"/>
      <c r="S72" s="12"/>
    </row>
    <row r="73" spans="1:19" ht="15.75">
      <c r="A73" s="147" t="s">
        <v>82</v>
      </c>
      <c r="B73" s="167"/>
      <c r="C73" s="12"/>
      <c r="D73" s="123" t="s">
        <v>61</v>
      </c>
      <c r="E73" s="123"/>
      <c r="F73" s="123"/>
      <c r="G73" s="123"/>
      <c r="H73" s="106">
        <v>1</v>
      </c>
      <c r="I73" s="106"/>
      <c r="J73" s="115">
        <v>9875</v>
      </c>
      <c r="K73" s="115"/>
      <c r="L73" s="13"/>
      <c r="M73" s="13"/>
      <c r="N73" s="13"/>
      <c r="O73" s="134">
        <f>J73+L73</f>
        <v>9875</v>
      </c>
      <c r="P73" s="134"/>
      <c r="Q73" s="134"/>
      <c r="R73" s="134"/>
      <c r="S73" s="12"/>
    </row>
    <row r="74" spans="1:19" ht="15.75">
      <c r="A74" s="119"/>
      <c r="B74" s="120"/>
      <c r="C74" s="12"/>
      <c r="D74" s="123" t="s">
        <v>62</v>
      </c>
      <c r="E74" s="123"/>
      <c r="F74" s="123"/>
      <c r="G74" s="123"/>
      <c r="H74" s="106">
        <v>1</v>
      </c>
      <c r="I74" s="106"/>
      <c r="J74" s="115">
        <v>8290</v>
      </c>
      <c r="K74" s="115"/>
      <c r="L74" s="13"/>
      <c r="M74" s="13"/>
      <c r="N74" s="13"/>
      <c r="O74" s="134">
        <f>(J74+L74)</f>
        <v>8290</v>
      </c>
      <c r="P74" s="134"/>
      <c r="Q74" s="134"/>
      <c r="R74" s="134"/>
      <c r="S74" s="12"/>
    </row>
    <row r="75" spans="1:19" ht="30.75" customHeight="1">
      <c r="A75" s="119"/>
      <c r="B75" s="120"/>
      <c r="C75" s="12"/>
      <c r="D75" s="124" t="s">
        <v>70</v>
      </c>
      <c r="E75" s="123"/>
      <c r="F75" s="123"/>
      <c r="G75" s="123"/>
      <c r="H75" s="106">
        <v>1</v>
      </c>
      <c r="I75" s="106"/>
      <c r="J75" s="115">
        <v>8290</v>
      </c>
      <c r="K75" s="115"/>
      <c r="L75" s="13"/>
      <c r="M75" s="13"/>
      <c r="N75" s="13"/>
      <c r="O75" s="134">
        <f>J75+L75</f>
        <v>8290</v>
      </c>
      <c r="P75" s="134"/>
      <c r="Q75" s="134"/>
      <c r="R75" s="134"/>
      <c r="S75" s="12"/>
    </row>
    <row r="76" spans="1:19" ht="15.75">
      <c r="A76" s="119"/>
      <c r="B76" s="120"/>
      <c r="C76" s="12"/>
      <c r="D76" s="123" t="s">
        <v>16</v>
      </c>
      <c r="E76" s="123"/>
      <c r="F76" s="123"/>
      <c r="G76" s="123"/>
      <c r="H76" s="106">
        <v>2</v>
      </c>
      <c r="I76" s="106"/>
      <c r="J76" s="115">
        <v>7523</v>
      </c>
      <c r="K76" s="115"/>
      <c r="L76" s="13"/>
      <c r="M76" s="13"/>
      <c r="N76" s="13"/>
      <c r="O76" s="134">
        <f>(J76+L76)*2</f>
        <v>15046</v>
      </c>
      <c r="P76" s="134"/>
      <c r="Q76" s="134"/>
      <c r="R76" s="134"/>
      <c r="S76" s="12"/>
    </row>
    <row r="77" spans="1:19" ht="15.75">
      <c r="A77" s="121"/>
      <c r="B77" s="122"/>
      <c r="C77" s="12"/>
      <c r="D77" s="107" t="s">
        <v>18</v>
      </c>
      <c r="E77" s="107"/>
      <c r="F77" s="107"/>
      <c r="G77" s="107"/>
      <c r="H77" s="108">
        <f>H73+H74+H75+H76</f>
        <v>5</v>
      </c>
      <c r="I77" s="108"/>
      <c r="J77" s="115" t="s">
        <v>36</v>
      </c>
      <c r="K77" s="115"/>
      <c r="L77" s="13"/>
      <c r="M77" s="13" t="s">
        <v>36</v>
      </c>
      <c r="N77" s="13" t="s">
        <v>36</v>
      </c>
      <c r="O77" s="134">
        <f>O73+O74+O75+O76</f>
        <v>41501</v>
      </c>
      <c r="P77" s="134"/>
      <c r="Q77" s="134"/>
      <c r="R77" s="134"/>
      <c r="S77" s="12"/>
    </row>
    <row r="78" spans="1:19" ht="63.75" customHeight="1">
      <c r="A78" s="106"/>
      <c r="B78" s="106"/>
      <c r="C78" s="12"/>
      <c r="D78" s="168" t="s">
        <v>71</v>
      </c>
      <c r="E78" s="107"/>
      <c r="F78" s="107"/>
      <c r="G78" s="107"/>
      <c r="H78" s="108">
        <v>1</v>
      </c>
      <c r="I78" s="108"/>
      <c r="J78" s="132">
        <v>12895</v>
      </c>
      <c r="K78" s="133"/>
      <c r="L78" s="13">
        <f>J78*15%</f>
        <v>1934.25</v>
      </c>
      <c r="M78" s="13"/>
      <c r="N78" s="13"/>
      <c r="O78" s="134">
        <f>J78+L78</f>
        <v>14829.25</v>
      </c>
      <c r="P78" s="134"/>
      <c r="Q78" s="134"/>
      <c r="R78" s="134"/>
      <c r="S78" s="12"/>
    </row>
    <row r="79" spans="1:19" ht="63.75" customHeight="1">
      <c r="A79" s="130"/>
      <c r="B79" s="131"/>
      <c r="C79" s="12"/>
      <c r="D79" s="141" t="s">
        <v>72</v>
      </c>
      <c r="E79" s="142"/>
      <c r="F79" s="142"/>
      <c r="G79" s="143"/>
      <c r="H79" s="130">
        <v>1</v>
      </c>
      <c r="I79" s="131"/>
      <c r="J79" s="132">
        <v>7523</v>
      </c>
      <c r="K79" s="133"/>
      <c r="L79" s="13"/>
      <c r="M79" s="13"/>
      <c r="N79" s="13"/>
      <c r="O79" s="116">
        <f>J79+L79</f>
        <v>7523</v>
      </c>
      <c r="P79" s="117"/>
      <c r="Q79" s="117"/>
      <c r="R79" s="118"/>
      <c r="S79" s="12"/>
    </row>
    <row r="80" spans="1:19" ht="15.75">
      <c r="A80" s="130"/>
      <c r="B80" s="131"/>
      <c r="C80" s="12"/>
      <c r="D80" s="141" t="s">
        <v>68</v>
      </c>
      <c r="E80" s="142"/>
      <c r="F80" s="142"/>
      <c r="G80" s="143"/>
      <c r="H80" s="130">
        <v>2</v>
      </c>
      <c r="I80" s="131"/>
      <c r="J80" s="132">
        <v>5246</v>
      </c>
      <c r="K80" s="133"/>
      <c r="L80" s="13"/>
      <c r="M80" s="13"/>
      <c r="N80" s="13"/>
      <c r="O80" s="134">
        <f>(J80+L80)*2</f>
        <v>10492</v>
      </c>
      <c r="P80" s="134"/>
      <c r="Q80" s="134"/>
      <c r="R80" s="134"/>
      <c r="S80" s="12"/>
    </row>
    <row r="81" spans="1:19" ht="15.75">
      <c r="A81" s="147" t="s">
        <v>59</v>
      </c>
      <c r="B81" s="167"/>
      <c r="C81" s="12"/>
      <c r="D81" s="127" t="s">
        <v>24</v>
      </c>
      <c r="E81" s="128"/>
      <c r="F81" s="128"/>
      <c r="G81" s="129"/>
      <c r="H81" s="130">
        <v>1</v>
      </c>
      <c r="I81" s="131"/>
      <c r="J81" s="132">
        <v>9875</v>
      </c>
      <c r="K81" s="133"/>
      <c r="L81" s="13"/>
      <c r="M81" s="13"/>
      <c r="N81" s="13"/>
      <c r="O81" s="116">
        <f>J81+L81</f>
        <v>9875</v>
      </c>
      <c r="P81" s="117"/>
      <c r="Q81" s="117"/>
      <c r="R81" s="118"/>
      <c r="S81" s="12"/>
    </row>
    <row r="82" spans="1:19" ht="15.75">
      <c r="A82" s="119"/>
      <c r="B82" s="120"/>
      <c r="C82" s="12"/>
      <c r="D82" s="123" t="s">
        <v>51</v>
      </c>
      <c r="E82" s="123"/>
      <c r="F82" s="123"/>
      <c r="G82" s="123"/>
      <c r="H82" s="106">
        <v>1</v>
      </c>
      <c r="I82" s="106"/>
      <c r="J82" s="115">
        <v>7523</v>
      </c>
      <c r="K82" s="115"/>
      <c r="L82" s="13"/>
      <c r="M82" s="13"/>
      <c r="N82" s="13"/>
      <c r="O82" s="134">
        <f>(J82+L82)</f>
        <v>7523</v>
      </c>
      <c r="P82" s="134"/>
      <c r="Q82" s="134"/>
      <c r="R82" s="134"/>
      <c r="S82" s="12"/>
    </row>
    <row r="83" spans="1:19" s="92" customFormat="1" ht="32.25" customHeight="1">
      <c r="A83" s="119"/>
      <c r="B83" s="120"/>
      <c r="C83" s="12"/>
      <c r="D83" s="141" t="s">
        <v>199</v>
      </c>
      <c r="E83" s="142"/>
      <c r="F83" s="142"/>
      <c r="G83" s="143"/>
      <c r="H83" s="130">
        <v>1</v>
      </c>
      <c r="I83" s="131"/>
      <c r="J83" s="115">
        <v>7523</v>
      </c>
      <c r="K83" s="115"/>
      <c r="L83" s="13"/>
      <c r="M83" s="13"/>
      <c r="N83" s="13"/>
      <c r="O83" s="134">
        <f>(J83+L83)</f>
        <v>7523</v>
      </c>
      <c r="P83" s="134"/>
      <c r="Q83" s="134"/>
      <c r="R83" s="134"/>
      <c r="S83" s="12"/>
    </row>
    <row r="84" spans="1:19" ht="15.75">
      <c r="A84" s="121"/>
      <c r="B84" s="122"/>
      <c r="C84" s="12"/>
      <c r="D84" s="163" t="s">
        <v>18</v>
      </c>
      <c r="E84" s="164"/>
      <c r="F84" s="164"/>
      <c r="G84" s="165"/>
      <c r="H84" s="148">
        <v>3</v>
      </c>
      <c r="I84" s="149"/>
      <c r="J84" s="132" t="s">
        <v>36</v>
      </c>
      <c r="K84" s="133"/>
      <c r="L84" s="13"/>
      <c r="M84" s="13" t="s">
        <v>36</v>
      </c>
      <c r="N84" s="13" t="s">
        <v>36</v>
      </c>
      <c r="O84" s="116">
        <f>SUM(O81:R83)</f>
        <v>24921</v>
      </c>
      <c r="P84" s="117"/>
      <c r="Q84" s="117"/>
      <c r="R84" s="118"/>
      <c r="S84" s="12"/>
    </row>
    <row r="85" spans="1:19" ht="47.25" customHeight="1">
      <c r="A85" s="106"/>
      <c r="B85" s="106"/>
      <c r="C85" s="12"/>
      <c r="D85" s="163" t="s">
        <v>49</v>
      </c>
      <c r="E85" s="164"/>
      <c r="F85" s="164"/>
      <c r="G85" s="165"/>
      <c r="H85" s="148">
        <v>1</v>
      </c>
      <c r="I85" s="149"/>
      <c r="J85" s="132">
        <v>12895</v>
      </c>
      <c r="K85" s="133"/>
      <c r="L85" s="13">
        <f>J85*15%</f>
        <v>1934.25</v>
      </c>
      <c r="M85" s="13"/>
      <c r="N85" s="13"/>
      <c r="O85" s="116">
        <f>J85+L85</f>
        <v>14829.25</v>
      </c>
      <c r="P85" s="117"/>
      <c r="Q85" s="117"/>
      <c r="R85" s="118"/>
      <c r="S85" s="12"/>
    </row>
    <row r="86" spans="1:19" ht="54" customHeight="1">
      <c r="A86" s="166"/>
      <c r="B86" s="166"/>
      <c r="C86" s="12"/>
      <c r="D86" s="141" t="s">
        <v>53</v>
      </c>
      <c r="E86" s="142"/>
      <c r="F86" s="142"/>
      <c r="G86" s="143"/>
      <c r="H86" s="130">
        <v>1</v>
      </c>
      <c r="I86" s="131"/>
      <c r="J86" s="132">
        <v>7523</v>
      </c>
      <c r="K86" s="133"/>
      <c r="L86" s="13"/>
      <c r="M86" s="13"/>
      <c r="N86" s="13"/>
      <c r="O86" s="116">
        <f>J86+L86</f>
        <v>7523</v>
      </c>
      <c r="P86" s="117"/>
      <c r="Q86" s="117"/>
      <c r="R86" s="118"/>
      <c r="S86" s="12"/>
    </row>
    <row r="87" spans="1:19" ht="34.5" customHeight="1">
      <c r="A87" s="161"/>
      <c r="B87" s="162"/>
      <c r="C87" s="12"/>
      <c r="D87" s="141" t="s">
        <v>201</v>
      </c>
      <c r="E87" s="142"/>
      <c r="F87" s="142"/>
      <c r="G87" s="143"/>
      <c r="H87" s="106">
        <v>1</v>
      </c>
      <c r="I87" s="106"/>
      <c r="J87" s="132">
        <v>8290</v>
      </c>
      <c r="K87" s="133"/>
      <c r="L87" s="13"/>
      <c r="M87" s="13"/>
      <c r="N87" s="13"/>
      <c r="O87" s="116">
        <f>J87+L87</f>
        <v>8290</v>
      </c>
      <c r="P87" s="117"/>
      <c r="Q87" s="117"/>
      <c r="R87" s="118"/>
      <c r="S87" s="12"/>
    </row>
    <row r="88" spans="1:19" ht="15.75">
      <c r="A88" s="161"/>
      <c r="B88" s="162"/>
      <c r="C88" s="12"/>
      <c r="D88" s="127" t="s">
        <v>68</v>
      </c>
      <c r="E88" s="128"/>
      <c r="F88" s="128"/>
      <c r="G88" s="129"/>
      <c r="H88" s="130">
        <v>1</v>
      </c>
      <c r="I88" s="131"/>
      <c r="J88" s="132">
        <v>5246</v>
      </c>
      <c r="K88" s="133"/>
      <c r="L88" s="13"/>
      <c r="M88" s="13"/>
      <c r="N88" s="13"/>
      <c r="O88" s="116">
        <f>J88+L88</f>
        <v>5246</v>
      </c>
      <c r="P88" s="117"/>
      <c r="Q88" s="117"/>
      <c r="R88" s="118"/>
      <c r="S88" s="12"/>
    </row>
    <row r="89" spans="1:19" ht="15.75">
      <c r="A89" s="106"/>
      <c r="B89" s="106"/>
      <c r="C89" s="12"/>
      <c r="D89" s="163" t="s">
        <v>50</v>
      </c>
      <c r="E89" s="164"/>
      <c r="F89" s="164"/>
      <c r="G89" s="165"/>
      <c r="H89" s="108">
        <v>1</v>
      </c>
      <c r="I89" s="108"/>
      <c r="J89" s="115">
        <v>11974</v>
      </c>
      <c r="K89" s="115"/>
      <c r="L89" s="13">
        <f>J89*15%</f>
        <v>1796.1</v>
      </c>
      <c r="M89" s="13"/>
      <c r="N89" s="13"/>
      <c r="O89" s="134">
        <f aca="true" t="shared" si="1" ref="O89:O97">J89+L89</f>
        <v>13770.1</v>
      </c>
      <c r="P89" s="134"/>
      <c r="Q89" s="134"/>
      <c r="R89" s="134"/>
      <c r="S89" s="12"/>
    </row>
    <row r="90" spans="1:19" ht="15.75">
      <c r="A90" s="135" t="s">
        <v>27</v>
      </c>
      <c r="B90" s="136"/>
      <c r="C90" s="12"/>
      <c r="D90" s="127" t="s">
        <v>58</v>
      </c>
      <c r="E90" s="128"/>
      <c r="F90" s="128"/>
      <c r="G90" s="129"/>
      <c r="H90" s="130">
        <v>1</v>
      </c>
      <c r="I90" s="131"/>
      <c r="J90" s="132">
        <v>9875</v>
      </c>
      <c r="K90" s="133"/>
      <c r="L90" s="13"/>
      <c r="M90" s="13"/>
      <c r="N90" s="13"/>
      <c r="O90" s="116">
        <f t="shared" si="1"/>
        <v>9875</v>
      </c>
      <c r="P90" s="117"/>
      <c r="Q90" s="117"/>
      <c r="R90" s="118"/>
      <c r="S90" s="12"/>
    </row>
    <row r="91" spans="1:19" ht="32.25" customHeight="1">
      <c r="A91" s="137"/>
      <c r="B91" s="138"/>
      <c r="C91" s="12"/>
      <c r="D91" s="156" t="s">
        <v>48</v>
      </c>
      <c r="E91" s="157"/>
      <c r="F91" s="157"/>
      <c r="G91" s="158"/>
      <c r="H91" s="130">
        <v>1</v>
      </c>
      <c r="I91" s="131"/>
      <c r="J91" s="132">
        <v>8290</v>
      </c>
      <c r="K91" s="133"/>
      <c r="L91" s="13">
        <f>J91*15%</f>
        <v>1243.5</v>
      </c>
      <c r="M91" s="13"/>
      <c r="N91" s="13"/>
      <c r="O91" s="116">
        <f t="shared" si="1"/>
        <v>9533.5</v>
      </c>
      <c r="P91" s="117"/>
      <c r="Q91" s="117"/>
      <c r="R91" s="118"/>
      <c r="S91" s="12"/>
    </row>
    <row r="92" spans="1:19" ht="15.75">
      <c r="A92" s="137"/>
      <c r="B92" s="138"/>
      <c r="C92" s="12"/>
      <c r="D92" s="127" t="s">
        <v>62</v>
      </c>
      <c r="E92" s="128"/>
      <c r="F92" s="128"/>
      <c r="G92" s="129"/>
      <c r="H92" s="130">
        <v>1</v>
      </c>
      <c r="I92" s="131"/>
      <c r="J92" s="132">
        <v>8290</v>
      </c>
      <c r="K92" s="133"/>
      <c r="L92" s="13"/>
      <c r="M92" s="13"/>
      <c r="N92" s="13"/>
      <c r="O92" s="116">
        <f t="shared" si="1"/>
        <v>8290</v>
      </c>
      <c r="P92" s="117"/>
      <c r="Q92" s="117"/>
      <c r="R92" s="118"/>
      <c r="S92" s="12"/>
    </row>
    <row r="93" spans="1:19" ht="35.25" customHeight="1">
      <c r="A93" s="137"/>
      <c r="B93" s="138"/>
      <c r="C93" s="12"/>
      <c r="D93" s="141" t="s">
        <v>78</v>
      </c>
      <c r="E93" s="128"/>
      <c r="F93" s="128"/>
      <c r="G93" s="129"/>
      <c r="H93" s="130">
        <v>1</v>
      </c>
      <c r="I93" s="131"/>
      <c r="J93" s="132">
        <v>7523</v>
      </c>
      <c r="K93" s="133"/>
      <c r="L93" s="13"/>
      <c r="M93" s="13"/>
      <c r="N93" s="13"/>
      <c r="O93" s="116">
        <f>J93+L93</f>
        <v>7523</v>
      </c>
      <c r="P93" s="117"/>
      <c r="Q93" s="117"/>
      <c r="R93" s="118"/>
      <c r="S93" s="12"/>
    </row>
    <row r="94" spans="1:19" ht="30.75" customHeight="1">
      <c r="A94" s="137"/>
      <c r="B94" s="138"/>
      <c r="C94" s="12"/>
      <c r="D94" s="156" t="s">
        <v>87</v>
      </c>
      <c r="E94" s="157"/>
      <c r="F94" s="157"/>
      <c r="G94" s="158"/>
      <c r="H94" s="130">
        <v>1</v>
      </c>
      <c r="I94" s="131"/>
      <c r="J94" s="132">
        <v>7523</v>
      </c>
      <c r="K94" s="133"/>
      <c r="L94" s="13">
        <f>J94*30%</f>
        <v>2256.9</v>
      </c>
      <c r="M94" s="13"/>
      <c r="N94" s="13"/>
      <c r="O94" s="116">
        <f t="shared" si="1"/>
        <v>9779.9</v>
      </c>
      <c r="P94" s="117"/>
      <c r="Q94" s="117"/>
      <c r="R94" s="118"/>
      <c r="S94" s="12"/>
    </row>
    <row r="95" spans="1:19" ht="46.5" customHeight="1">
      <c r="A95" s="137"/>
      <c r="B95" s="138"/>
      <c r="C95" s="18"/>
      <c r="D95" s="156" t="s">
        <v>200</v>
      </c>
      <c r="E95" s="157"/>
      <c r="F95" s="157"/>
      <c r="G95" s="158"/>
      <c r="H95" s="159">
        <v>1</v>
      </c>
      <c r="I95" s="160"/>
      <c r="J95" s="132">
        <v>7523</v>
      </c>
      <c r="K95" s="133"/>
      <c r="L95" s="13"/>
      <c r="M95" s="13"/>
      <c r="N95" s="13"/>
      <c r="O95" s="116">
        <f>J95+L95</f>
        <v>7523</v>
      </c>
      <c r="P95" s="117"/>
      <c r="Q95" s="117"/>
      <c r="R95" s="118"/>
      <c r="S95" s="18"/>
    </row>
    <row r="96" spans="1:19" ht="15.75">
      <c r="A96" s="137"/>
      <c r="B96" s="138"/>
      <c r="C96" s="12"/>
      <c r="D96" s="127" t="s">
        <v>60</v>
      </c>
      <c r="E96" s="128"/>
      <c r="F96" s="128"/>
      <c r="G96" s="129"/>
      <c r="H96" s="130">
        <v>1</v>
      </c>
      <c r="I96" s="131"/>
      <c r="J96" s="132">
        <v>4994</v>
      </c>
      <c r="K96" s="133"/>
      <c r="L96" s="13"/>
      <c r="M96" s="13"/>
      <c r="N96" s="13"/>
      <c r="O96" s="116">
        <f>J96+L96</f>
        <v>4994</v>
      </c>
      <c r="P96" s="117"/>
      <c r="Q96" s="117"/>
      <c r="R96" s="118"/>
      <c r="S96" s="12"/>
    </row>
    <row r="97" spans="1:19" ht="15.75">
      <c r="A97" s="137"/>
      <c r="B97" s="138"/>
      <c r="C97" s="12"/>
      <c r="D97" s="127" t="s">
        <v>52</v>
      </c>
      <c r="E97" s="128"/>
      <c r="F97" s="128"/>
      <c r="G97" s="129"/>
      <c r="H97" s="130">
        <v>1</v>
      </c>
      <c r="I97" s="131"/>
      <c r="J97" s="132">
        <v>5246</v>
      </c>
      <c r="K97" s="133"/>
      <c r="L97" s="13"/>
      <c r="M97" s="13"/>
      <c r="N97" s="13"/>
      <c r="O97" s="116">
        <f t="shared" si="1"/>
        <v>5246</v>
      </c>
      <c r="P97" s="117"/>
      <c r="Q97" s="117"/>
      <c r="R97" s="118"/>
      <c r="S97" s="12"/>
    </row>
    <row r="98" spans="1:19" ht="15.75">
      <c r="A98" s="139"/>
      <c r="B98" s="140"/>
      <c r="C98" s="12"/>
      <c r="D98" s="144" t="s">
        <v>18</v>
      </c>
      <c r="E98" s="145"/>
      <c r="F98" s="145"/>
      <c r="G98" s="146"/>
      <c r="H98" s="148">
        <v>8</v>
      </c>
      <c r="I98" s="149"/>
      <c r="J98" s="132" t="s">
        <v>36</v>
      </c>
      <c r="K98" s="133"/>
      <c r="L98" s="13">
        <f>SUM(L90:L97)</f>
        <v>3500.4</v>
      </c>
      <c r="M98" s="13" t="s">
        <v>36</v>
      </c>
      <c r="N98" s="13" t="s">
        <v>36</v>
      </c>
      <c r="O98" s="116">
        <f>SUM(O90:R97)</f>
        <v>62764.4</v>
      </c>
      <c r="P98" s="117"/>
      <c r="Q98" s="117"/>
      <c r="R98" s="118"/>
      <c r="S98" s="12"/>
    </row>
    <row r="99" spans="1:19" ht="15.75">
      <c r="A99" s="150" t="s">
        <v>23</v>
      </c>
      <c r="B99" s="151"/>
      <c r="C99" s="12"/>
      <c r="D99" s="123" t="s">
        <v>21</v>
      </c>
      <c r="E99" s="123"/>
      <c r="F99" s="123"/>
      <c r="G99" s="123"/>
      <c r="H99" s="106">
        <v>1</v>
      </c>
      <c r="I99" s="106"/>
      <c r="J99" s="115">
        <v>9875</v>
      </c>
      <c r="K99" s="115"/>
      <c r="L99" s="13"/>
      <c r="M99" s="13"/>
      <c r="N99" s="13"/>
      <c r="O99" s="134">
        <f>J99+L99</f>
        <v>9875</v>
      </c>
      <c r="P99" s="134"/>
      <c r="Q99" s="134"/>
      <c r="R99" s="134"/>
      <c r="S99" s="12"/>
    </row>
    <row r="100" spans="1:19" ht="15.75">
      <c r="A100" s="152"/>
      <c r="B100" s="153"/>
      <c r="C100" s="12"/>
      <c r="D100" s="141" t="s">
        <v>16</v>
      </c>
      <c r="E100" s="128"/>
      <c r="F100" s="128"/>
      <c r="G100" s="129"/>
      <c r="H100" s="106">
        <v>1</v>
      </c>
      <c r="I100" s="106"/>
      <c r="J100" s="132">
        <v>7523</v>
      </c>
      <c r="K100" s="133"/>
      <c r="L100" s="13"/>
      <c r="M100" s="13"/>
      <c r="N100" s="13"/>
      <c r="O100" s="116">
        <f>J100+L100</f>
        <v>7523</v>
      </c>
      <c r="P100" s="117"/>
      <c r="Q100" s="117"/>
      <c r="R100" s="118"/>
      <c r="S100" s="12"/>
    </row>
    <row r="101" spans="1:19" ht="15.75">
      <c r="A101" s="152"/>
      <c r="B101" s="153"/>
      <c r="C101" s="12"/>
      <c r="D101" s="127" t="s">
        <v>178</v>
      </c>
      <c r="E101" s="128"/>
      <c r="F101" s="128"/>
      <c r="G101" s="129"/>
      <c r="H101" s="130">
        <v>1</v>
      </c>
      <c r="I101" s="131"/>
      <c r="J101" s="132">
        <v>5246</v>
      </c>
      <c r="K101" s="133"/>
      <c r="L101" s="13"/>
      <c r="M101" s="13"/>
      <c r="N101" s="13"/>
      <c r="O101" s="116">
        <f>J101+L101</f>
        <v>5246</v>
      </c>
      <c r="P101" s="117"/>
      <c r="Q101" s="117"/>
      <c r="R101" s="118"/>
      <c r="S101" s="12"/>
    </row>
    <row r="102" spans="1:19" ht="15.75">
      <c r="A102" s="154"/>
      <c r="B102" s="155"/>
      <c r="C102" s="12"/>
      <c r="D102" s="144" t="s">
        <v>18</v>
      </c>
      <c r="E102" s="145"/>
      <c r="F102" s="145"/>
      <c r="G102" s="146"/>
      <c r="H102" s="108">
        <v>3</v>
      </c>
      <c r="I102" s="108"/>
      <c r="J102" s="115" t="s">
        <v>36</v>
      </c>
      <c r="K102" s="115"/>
      <c r="L102" s="13"/>
      <c r="M102" s="13" t="s">
        <v>36</v>
      </c>
      <c r="N102" s="13" t="s">
        <v>36</v>
      </c>
      <c r="O102" s="116">
        <f>O99+O100+O101</f>
        <v>22644</v>
      </c>
      <c r="P102" s="117"/>
      <c r="Q102" s="117"/>
      <c r="R102" s="118"/>
      <c r="S102" s="12"/>
    </row>
    <row r="103" spans="1:19" ht="15.75">
      <c r="A103" s="147" t="s">
        <v>81</v>
      </c>
      <c r="B103" s="136"/>
      <c r="C103" s="12"/>
      <c r="D103" s="123" t="s">
        <v>14</v>
      </c>
      <c r="E103" s="123"/>
      <c r="F103" s="123"/>
      <c r="G103" s="123"/>
      <c r="H103" s="106">
        <v>1</v>
      </c>
      <c r="I103" s="106"/>
      <c r="J103" s="115">
        <v>9875</v>
      </c>
      <c r="K103" s="115"/>
      <c r="L103" s="13"/>
      <c r="M103" s="13"/>
      <c r="N103" s="13"/>
      <c r="O103" s="116">
        <f>J103+L103</f>
        <v>9875</v>
      </c>
      <c r="P103" s="117"/>
      <c r="Q103" s="117"/>
      <c r="R103" s="118"/>
      <c r="S103" s="12"/>
    </row>
    <row r="104" spans="1:19" s="92" customFormat="1" ht="15.75">
      <c r="A104" s="119"/>
      <c r="B104" s="138"/>
      <c r="C104" s="12"/>
      <c r="D104" s="127" t="s">
        <v>62</v>
      </c>
      <c r="E104" s="128"/>
      <c r="F104" s="128"/>
      <c r="G104" s="129"/>
      <c r="H104" s="130">
        <v>1</v>
      </c>
      <c r="I104" s="131"/>
      <c r="J104" s="132">
        <v>8290</v>
      </c>
      <c r="K104" s="133"/>
      <c r="L104" s="13"/>
      <c r="M104" s="13"/>
      <c r="N104" s="13"/>
      <c r="O104" s="116">
        <f>J104+L104</f>
        <v>8290</v>
      </c>
      <c r="P104" s="117"/>
      <c r="Q104" s="117"/>
      <c r="R104" s="118"/>
      <c r="S104" s="12"/>
    </row>
    <row r="105" spans="1:19" s="92" customFormat="1" ht="15.75">
      <c r="A105" s="119"/>
      <c r="B105" s="138"/>
      <c r="C105" s="12"/>
      <c r="D105" s="127" t="s">
        <v>16</v>
      </c>
      <c r="E105" s="128"/>
      <c r="F105" s="128"/>
      <c r="G105" s="129"/>
      <c r="H105" s="130">
        <v>1</v>
      </c>
      <c r="I105" s="131"/>
      <c r="J105" s="132">
        <v>7523</v>
      </c>
      <c r="K105" s="133"/>
      <c r="L105" s="13"/>
      <c r="M105" s="13"/>
      <c r="N105" s="13"/>
      <c r="O105" s="116">
        <f>J105+L105</f>
        <v>7523</v>
      </c>
      <c r="P105" s="117"/>
      <c r="Q105" s="117"/>
      <c r="R105" s="118"/>
      <c r="S105" s="12"/>
    </row>
    <row r="106" spans="1:19" ht="15.75">
      <c r="A106" s="137"/>
      <c r="B106" s="138"/>
      <c r="C106" s="12"/>
      <c r="D106" s="124" t="s">
        <v>66</v>
      </c>
      <c r="E106" s="123"/>
      <c r="F106" s="123"/>
      <c r="G106" s="123"/>
      <c r="H106" s="106">
        <v>1</v>
      </c>
      <c r="I106" s="106"/>
      <c r="J106" s="115">
        <v>6192</v>
      </c>
      <c r="K106" s="115"/>
      <c r="L106" s="13"/>
      <c r="M106" s="13"/>
      <c r="N106" s="13"/>
      <c r="O106" s="134">
        <f>(J106+L106)</f>
        <v>6192</v>
      </c>
      <c r="P106" s="134"/>
      <c r="Q106" s="134"/>
      <c r="R106" s="134"/>
      <c r="S106" s="12"/>
    </row>
    <row r="107" spans="1:19" ht="15.75">
      <c r="A107" s="137"/>
      <c r="B107" s="138"/>
      <c r="C107" s="12"/>
      <c r="D107" s="141" t="s">
        <v>25</v>
      </c>
      <c r="E107" s="142"/>
      <c r="F107" s="142"/>
      <c r="G107" s="143"/>
      <c r="H107" s="130">
        <v>2</v>
      </c>
      <c r="I107" s="131"/>
      <c r="J107" s="132">
        <v>5246</v>
      </c>
      <c r="K107" s="133"/>
      <c r="L107" s="13"/>
      <c r="M107" s="13"/>
      <c r="N107" s="13"/>
      <c r="O107" s="116">
        <f>J107*H107+L107</f>
        <v>10492</v>
      </c>
      <c r="P107" s="117"/>
      <c r="Q107" s="117"/>
      <c r="R107" s="118"/>
      <c r="S107" s="12"/>
    </row>
    <row r="108" spans="1:19" ht="15.75">
      <c r="A108" s="139"/>
      <c r="B108" s="140"/>
      <c r="C108" s="12"/>
      <c r="D108" s="107" t="s">
        <v>18</v>
      </c>
      <c r="E108" s="107"/>
      <c r="F108" s="107"/>
      <c r="G108" s="107"/>
      <c r="H108" s="108">
        <f>SUM(H103:I107)</f>
        <v>6</v>
      </c>
      <c r="I108" s="108"/>
      <c r="J108" s="115" t="s">
        <v>36</v>
      </c>
      <c r="K108" s="115"/>
      <c r="L108" s="13">
        <f>L107</f>
        <v>0</v>
      </c>
      <c r="M108" s="13" t="s">
        <v>36</v>
      </c>
      <c r="N108" s="13" t="s">
        <v>36</v>
      </c>
      <c r="O108" s="116">
        <f>SUM(O103:R107)</f>
        <v>42372</v>
      </c>
      <c r="P108" s="117"/>
      <c r="Q108" s="117"/>
      <c r="R108" s="118"/>
      <c r="S108" s="12"/>
    </row>
    <row r="109" spans="1:19" ht="15.75">
      <c r="A109" s="135" t="s">
        <v>28</v>
      </c>
      <c r="B109" s="136"/>
      <c r="C109" s="12"/>
      <c r="D109" s="123" t="s">
        <v>29</v>
      </c>
      <c r="E109" s="123"/>
      <c r="F109" s="123"/>
      <c r="G109" s="123"/>
      <c r="H109" s="106">
        <v>1</v>
      </c>
      <c r="I109" s="106"/>
      <c r="J109" s="115">
        <v>9875</v>
      </c>
      <c r="K109" s="115"/>
      <c r="L109" s="13"/>
      <c r="M109" s="13"/>
      <c r="N109" s="13"/>
      <c r="O109" s="116">
        <f>J109+L109</f>
        <v>9875</v>
      </c>
      <c r="P109" s="117"/>
      <c r="Q109" s="117"/>
      <c r="R109" s="118"/>
      <c r="S109" s="12"/>
    </row>
    <row r="110" spans="1:19" ht="15.75">
      <c r="A110" s="137"/>
      <c r="B110" s="138"/>
      <c r="C110" s="12"/>
      <c r="D110" s="127" t="s">
        <v>20</v>
      </c>
      <c r="E110" s="128"/>
      <c r="F110" s="128"/>
      <c r="G110" s="129"/>
      <c r="H110" s="130">
        <v>1</v>
      </c>
      <c r="I110" s="131"/>
      <c r="J110" s="115">
        <v>8290</v>
      </c>
      <c r="K110" s="115"/>
      <c r="L110" s="13"/>
      <c r="M110" s="13"/>
      <c r="N110" s="13"/>
      <c r="O110" s="116">
        <f>J110+L110</f>
        <v>8290</v>
      </c>
      <c r="P110" s="117"/>
      <c r="Q110" s="117"/>
      <c r="R110" s="118"/>
      <c r="S110" s="12"/>
    </row>
    <row r="111" spans="1:19" ht="35.25" customHeight="1">
      <c r="A111" s="137"/>
      <c r="B111" s="138"/>
      <c r="C111" s="12"/>
      <c r="D111" s="124" t="s">
        <v>91</v>
      </c>
      <c r="E111" s="123"/>
      <c r="F111" s="123"/>
      <c r="G111" s="123"/>
      <c r="H111" s="106">
        <v>1</v>
      </c>
      <c r="I111" s="106"/>
      <c r="J111" s="115">
        <v>7523</v>
      </c>
      <c r="K111" s="115"/>
      <c r="L111" s="13"/>
      <c r="M111" s="13"/>
      <c r="N111" s="13"/>
      <c r="O111" s="134">
        <f>(J111+L111)</f>
        <v>7523</v>
      </c>
      <c r="P111" s="134"/>
      <c r="Q111" s="134"/>
      <c r="R111" s="134"/>
      <c r="S111" s="12"/>
    </row>
    <row r="112" spans="1:19" ht="15.75">
      <c r="A112" s="137"/>
      <c r="B112" s="138"/>
      <c r="C112" s="12"/>
      <c r="D112" s="127" t="s">
        <v>68</v>
      </c>
      <c r="E112" s="128"/>
      <c r="F112" s="128"/>
      <c r="G112" s="129"/>
      <c r="H112" s="130">
        <v>1</v>
      </c>
      <c r="I112" s="131"/>
      <c r="J112" s="132">
        <v>5246</v>
      </c>
      <c r="K112" s="133"/>
      <c r="L112" s="13"/>
      <c r="M112" s="13"/>
      <c r="N112" s="13"/>
      <c r="O112" s="116">
        <f>J112+L112</f>
        <v>5246</v>
      </c>
      <c r="P112" s="117"/>
      <c r="Q112" s="117"/>
      <c r="R112" s="118"/>
      <c r="S112" s="12"/>
    </row>
    <row r="113" spans="1:19" ht="15.75">
      <c r="A113" s="137"/>
      <c r="B113" s="138"/>
      <c r="C113" s="12"/>
      <c r="D113" s="127" t="s">
        <v>33</v>
      </c>
      <c r="E113" s="128"/>
      <c r="F113" s="128"/>
      <c r="G113" s="129"/>
      <c r="H113" s="130">
        <v>1</v>
      </c>
      <c r="I113" s="131"/>
      <c r="J113" s="132">
        <v>4538</v>
      </c>
      <c r="K113" s="133"/>
      <c r="L113" s="13"/>
      <c r="M113" s="13"/>
      <c r="N113" s="13"/>
      <c r="O113" s="116">
        <f>J113+L113</f>
        <v>4538</v>
      </c>
      <c r="P113" s="117"/>
      <c r="Q113" s="117"/>
      <c r="R113" s="118"/>
      <c r="S113" s="12"/>
    </row>
    <row r="114" spans="1:19" ht="15.75">
      <c r="A114" s="139"/>
      <c r="B114" s="140"/>
      <c r="C114" s="12"/>
      <c r="D114" s="107" t="s">
        <v>18</v>
      </c>
      <c r="E114" s="107"/>
      <c r="F114" s="107"/>
      <c r="G114" s="107"/>
      <c r="H114" s="108">
        <v>5</v>
      </c>
      <c r="I114" s="108"/>
      <c r="J114" s="115" t="s">
        <v>36</v>
      </c>
      <c r="K114" s="115"/>
      <c r="L114" s="13"/>
      <c r="M114" s="13" t="s">
        <v>36</v>
      </c>
      <c r="N114" s="13" t="s">
        <v>36</v>
      </c>
      <c r="O114" s="116">
        <f>SUM(O109:R113)</f>
        <v>35472</v>
      </c>
      <c r="P114" s="117"/>
      <c r="Q114" s="117"/>
      <c r="R114" s="118"/>
      <c r="S114" s="12"/>
    </row>
    <row r="115" spans="1:19" ht="15.75">
      <c r="A115" s="119"/>
      <c r="B115" s="120"/>
      <c r="C115" s="12"/>
      <c r="D115" s="123" t="s">
        <v>17</v>
      </c>
      <c r="E115" s="123"/>
      <c r="F115" s="123"/>
      <c r="G115" s="123"/>
      <c r="H115" s="106">
        <v>7</v>
      </c>
      <c r="I115" s="106"/>
      <c r="J115" s="115">
        <v>4693</v>
      </c>
      <c r="K115" s="115"/>
      <c r="L115" s="13"/>
      <c r="M115" s="13"/>
      <c r="N115" s="13"/>
      <c r="O115" s="116">
        <f>J115*7</f>
        <v>32851</v>
      </c>
      <c r="P115" s="117"/>
      <c r="Q115" s="117"/>
      <c r="R115" s="118"/>
      <c r="S115" s="12"/>
    </row>
    <row r="116" spans="1:19" ht="15.75">
      <c r="A116" s="119"/>
      <c r="B116" s="120"/>
      <c r="C116" s="12"/>
      <c r="D116" s="124" t="s">
        <v>85</v>
      </c>
      <c r="E116" s="123"/>
      <c r="F116" s="123"/>
      <c r="G116" s="123"/>
      <c r="H116" s="106">
        <v>7.5</v>
      </c>
      <c r="I116" s="106"/>
      <c r="J116" s="115">
        <v>3730</v>
      </c>
      <c r="K116" s="115"/>
      <c r="L116" s="13"/>
      <c r="M116" s="13"/>
      <c r="N116" s="13"/>
      <c r="O116" s="116">
        <f>J116*7.5</f>
        <v>27975</v>
      </c>
      <c r="P116" s="117"/>
      <c r="Q116" s="117"/>
      <c r="R116" s="118"/>
      <c r="S116" s="12"/>
    </row>
    <row r="117" spans="1:19" ht="31.5" customHeight="1">
      <c r="A117" s="121"/>
      <c r="B117" s="122"/>
      <c r="C117" s="12"/>
      <c r="D117" s="125" t="s">
        <v>88</v>
      </c>
      <c r="E117" s="126"/>
      <c r="F117" s="126"/>
      <c r="G117" s="126"/>
      <c r="H117" s="112">
        <v>1</v>
      </c>
      <c r="I117" s="112"/>
      <c r="J117" s="113">
        <v>4178</v>
      </c>
      <c r="K117" s="113"/>
      <c r="L117" s="15"/>
      <c r="M117" s="15"/>
      <c r="N117" s="15"/>
      <c r="O117" s="114">
        <f>(J117+L117)*H117</f>
        <v>4178</v>
      </c>
      <c r="P117" s="114"/>
      <c r="Q117" s="114"/>
      <c r="R117" s="114"/>
      <c r="S117" s="1"/>
    </row>
    <row r="118" spans="1:19" ht="15.75">
      <c r="A118" s="106"/>
      <c r="B118" s="106"/>
      <c r="C118" s="12"/>
      <c r="D118" s="107" t="s">
        <v>18</v>
      </c>
      <c r="E118" s="107"/>
      <c r="F118" s="107"/>
      <c r="G118" s="107"/>
      <c r="H118" s="108">
        <f>H115+H116+H117</f>
        <v>15.5</v>
      </c>
      <c r="I118" s="108"/>
      <c r="J118" s="115" t="s">
        <v>36</v>
      </c>
      <c r="K118" s="115"/>
      <c r="L118" s="13"/>
      <c r="M118" s="13" t="s">
        <v>36</v>
      </c>
      <c r="N118" s="13" t="s">
        <v>36</v>
      </c>
      <c r="O118" s="116">
        <f>SUM(O115:R117)</f>
        <v>65004</v>
      </c>
      <c r="P118" s="117"/>
      <c r="Q118" s="117"/>
      <c r="R118" s="118"/>
      <c r="S118" s="12"/>
    </row>
    <row r="119" spans="1:19" ht="15.75">
      <c r="A119" s="106"/>
      <c r="B119" s="106"/>
      <c r="C119" s="12"/>
      <c r="D119" s="107" t="s">
        <v>31</v>
      </c>
      <c r="E119" s="107"/>
      <c r="F119" s="107"/>
      <c r="G119" s="107"/>
      <c r="H119" s="108">
        <f>H11+H12+H13+H21+H24+H25+H31+H37+H44+H47+H58+H63+H66+H57+H72+H77+H78+H79+H80+H84+H85+H86+H87+H88+H89+H98+H102+H108+H114+H118</f>
        <v>114.5</v>
      </c>
      <c r="I119" s="108"/>
      <c r="J119" s="108" t="s">
        <v>36</v>
      </c>
      <c r="K119" s="108"/>
      <c r="L119" s="91">
        <f>L11+L13+L21+L25+L31+L44+L58+L72+L78+L85+L89+L95+L98+L108</f>
        <v>40454.55</v>
      </c>
      <c r="M119" s="14" t="s">
        <v>36</v>
      </c>
      <c r="N119" s="14" t="s">
        <v>36</v>
      </c>
      <c r="O119" s="109">
        <f>O118+O114+O108+O102+O98+O89+O88+O87+O86+O85+O84+O80+O79+O78+O77+O66+O72+O63+O58+O57+O47+O44+O37+O31+O25+O24+O21+O13+O12+O11</f>
        <v>889725.55</v>
      </c>
      <c r="P119" s="110"/>
      <c r="Q119" s="110"/>
      <c r="R119" s="111"/>
      <c r="S119" s="12"/>
    </row>
    <row r="120" spans="1:19" ht="15.75">
      <c r="A120" s="95"/>
      <c r="B120" s="95"/>
      <c r="C120" s="2"/>
      <c r="D120" s="100" t="s">
        <v>41</v>
      </c>
      <c r="E120" s="100"/>
      <c r="F120" s="100"/>
      <c r="G120" s="100"/>
      <c r="H120" s="98"/>
      <c r="I120" s="98"/>
      <c r="J120" s="98"/>
      <c r="K120" s="98"/>
      <c r="L120" s="87"/>
      <c r="M120" s="87"/>
      <c r="N120" s="87"/>
      <c r="O120" s="98"/>
      <c r="P120" s="98"/>
      <c r="Q120" s="98"/>
      <c r="R120" s="98"/>
      <c r="S120" s="2"/>
    </row>
    <row r="121" spans="1:19" ht="15.75">
      <c r="A121" s="103"/>
      <c r="B121" s="103"/>
      <c r="C121" s="17"/>
      <c r="D121" s="96" t="s">
        <v>42</v>
      </c>
      <c r="E121" s="100"/>
      <c r="F121" s="100"/>
      <c r="G121" s="100"/>
      <c r="H121" s="97">
        <f>H11+H12+H13+H14+H16+H17+H19+H22+H23+H25+H26+H27+H28+H29+H32+H33+H34+H35+H44+H47+H48+H49+H50+H51+H52+H54+H53+H58+H59+H60+H61+H64+H65+H67+H68+H69+H73+H74+H75+H78+H76+H79+H81+H82+H83+H85+H86+H87+H89+H90+H91+H92+H93+H94+H95+H99+H100+H103+H105+H106+H109+H110+H111+H104</f>
        <v>81</v>
      </c>
      <c r="I121" s="97"/>
      <c r="J121" s="98"/>
      <c r="K121" s="98"/>
      <c r="L121" s="88">
        <f>L11+L13+L21+L25+L31+L44+L58++L72+L78+L85+L89+L98</f>
        <v>40454.55</v>
      </c>
      <c r="M121" s="87"/>
      <c r="N121" s="87"/>
      <c r="O121" s="99">
        <f>O119-O124-O125</f>
        <v>732359.55</v>
      </c>
      <c r="P121" s="99"/>
      <c r="Q121" s="99"/>
      <c r="R121" s="99"/>
      <c r="S121" s="17"/>
    </row>
    <row r="122" spans="1:19" ht="26.25" customHeight="1">
      <c r="A122" s="95"/>
      <c r="B122" s="95"/>
      <c r="C122" s="2"/>
      <c r="D122" s="104" t="s">
        <v>86</v>
      </c>
      <c r="E122" s="105"/>
      <c r="F122" s="105"/>
      <c r="G122" s="105"/>
      <c r="H122" s="98">
        <v>7</v>
      </c>
      <c r="I122" s="98"/>
      <c r="J122" s="98"/>
      <c r="K122" s="98"/>
      <c r="L122" s="87"/>
      <c r="M122" s="87"/>
      <c r="N122" s="87"/>
      <c r="O122" s="102">
        <v>54962</v>
      </c>
      <c r="P122" s="102"/>
      <c r="Q122" s="102"/>
      <c r="R122" s="102"/>
      <c r="S122" s="2"/>
    </row>
    <row r="123" spans="1:19" ht="15.75">
      <c r="A123" s="95"/>
      <c r="B123" s="95"/>
      <c r="C123" s="2"/>
      <c r="D123" s="100" t="s">
        <v>45</v>
      </c>
      <c r="E123" s="100"/>
      <c r="F123" s="100"/>
      <c r="G123" s="100"/>
      <c r="H123" s="98">
        <v>6</v>
      </c>
      <c r="I123" s="98"/>
      <c r="J123" s="98"/>
      <c r="K123" s="98"/>
      <c r="L123" s="89">
        <f>L69</f>
        <v>928.8</v>
      </c>
      <c r="M123" s="87"/>
      <c r="N123" s="87"/>
      <c r="O123" s="102">
        <v>46373.8</v>
      </c>
      <c r="P123" s="102"/>
      <c r="Q123" s="102"/>
      <c r="R123" s="102"/>
      <c r="S123" s="2"/>
    </row>
    <row r="124" spans="1:19" ht="15.75">
      <c r="A124" s="95"/>
      <c r="B124" s="95"/>
      <c r="C124" s="2"/>
      <c r="D124" s="96" t="s">
        <v>43</v>
      </c>
      <c r="E124" s="100"/>
      <c r="F124" s="100"/>
      <c r="G124" s="100"/>
      <c r="H124" s="97">
        <f>H113+H112+H107+H101+H97+H96+H88+H80+H70+H62+H55+H36+H30</f>
        <v>16</v>
      </c>
      <c r="I124" s="97"/>
      <c r="J124" s="98"/>
      <c r="K124" s="98"/>
      <c r="L124" s="88">
        <f>L108</f>
        <v>0</v>
      </c>
      <c r="M124" s="89"/>
      <c r="N124" s="89"/>
      <c r="O124" s="99">
        <f>O113+O112+O107+O101+O97+O96+O88+O80+O70+O62+O55+O36+O30</f>
        <v>82976</v>
      </c>
      <c r="P124" s="99"/>
      <c r="Q124" s="99"/>
      <c r="R124" s="99"/>
      <c r="S124" s="2"/>
    </row>
    <row r="125" spans="1:19" ht="15.75">
      <c r="A125" s="95"/>
      <c r="B125" s="95"/>
      <c r="C125" s="2"/>
      <c r="D125" s="96" t="s">
        <v>30</v>
      </c>
      <c r="E125" s="96"/>
      <c r="F125" s="96"/>
      <c r="G125" s="96"/>
      <c r="H125" s="97">
        <f>H71+H56+H118</f>
        <v>17.5</v>
      </c>
      <c r="I125" s="97"/>
      <c r="J125" s="98"/>
      <c r="K125" s="98"/>
      <c r="L125" s="88"/>
      <c r="M125" s="89"/>
      <c r="N125" s="89"/>
      <c r="O125" s="99">
        <f>O71+O56+O118</f>
        <v>74390</v>
      </c>
      <c r="P125" s="99"/>
      <c r="Q125" s="99"/>
      <c r="R125" s="99"/>
      <c r="S125" s="2"/>
    </row>
    <row r="126" spans="1:19" ht="15.75">
      <c r="A126" s="95"/>
      <c r="B126" s="95"/>
      <c r="C126" s="2"/>
      <c r="D126" s="100" t="s">
        <v>44</v>
      </c>
      <c r="E126" s="100"/>
      <c r="F126" s="100"/>
      <c r="G126" s="100"/>
      <c r="H126" s="98">
        <f>H71+H56+H115</f>
        <v>9</v>
      </c>
      <c r="I126" s="98"/>
      <c r="J126" s="98"/>
      <c r="K126" s="98"/>
      <c r="L126" s="89"/>
      <c r="M126" s="89"/>
      <c r="N126" s="89"/>
      <c r="O126" s="101">
        <f>O71+O56+O115</f>
        <v>42237</v>
      </c>
      <c r="P126" s="101"/>
      <c r="Q126" s="101"/>
      <c r="R126" s="101"/>
      <c r="S126" s="2"/>
    </row>
    <row r="127" spans="1:19" ht="33" customHeight="1">
      <c r="A127" s="2"/>
      <c r="B127" s="2"/>
      <c r="C127" s="2"/>
      <c r="D127" s="93" t="s">
        <v>182</v>
      </c>
      <c r="E127" s="93"/>
      <c r="F127" s="93"/>
      <c r="G127" s="93"/>
      <c r="H127" s="93"/>
      <c r="I127" s="93"/>
      <c r="J127" s="93"/>
      <c r="K127" s="93"/>
      <c r="L127" s="93"/>
      <c r="M127" s="90"/>
      <c r="N127" s="90"/>
      <c r="O127" s="90"/>
      <c r="P127" s="90"/>
      <c r="Q127" s="90"/>
      <c r="R127" s="16"/>
      <c r="S127" s="2"/>
    </row>
    <row r="128" spans="4:12" ht="31.5" customHeight="1">
      <c r="D128" s="93" t="s">
        <v>183</v>
      </c>
      <c r="E128" s="93"/>
      <c r="F128" s="93"/>
      <c r="G128" s="93"/>
      <c r="H128" s="93"/>
      <c r="I128" s="93"/>
      <c r="J128" s="93"/>
      <c r="K128" s="93"/>
      <c r="L128" s="93"/>
    </row>
    <row r="129" spans="4:12" ht="22.5" customHeight="1">
      <c r="D129" s="94" t="s">
        <v>171</v>
      </c>
      <c r="E129" s="94"/>
      <c r="F129" s="94"/>
      <c r="G129" s="94"/>
      <c r="H129" s="94"/>
      <c r="I129" s="94"/>
      <c r="J129" s="94"/>
      <c r="K129" s="94"/>
      <c r="L129" s="94"/>
    </row>
    <row r="130" spans="4:12" ht="12.75"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4:12" ht="12.75">
      <c r="D131" s="94"/>
      <c r="E131" s="94"/>
      <c r="F131" s="94"/>
      <c r="G131" s="94"/>
      <c r="H131" s="94"/>
      <c r="I131" s="94"/>
      <c r="J131" s="94"/>
      <c r="K131" s="94"/>
      <c r="L131" s="94"/>
    </row>
  </sheetData>
  <sheetProtection/>
  <mergeCells count="536">
    <mergeCell ref="D104:G104"/>
    <mergeCell ref="H104:I104"/>
    <mergeCell ref="J104:K104"/>
    <mergeCell ref="O104:R104"/>
    <mergeCell ref="K1:S1"/>
    <mergeCell ref="M2:O2"/>
    <mergeCell ref="K3:L3"/>
    <mergeCell ref="M3:O3"/>
    <mergeCell ref="A4:J4"/>
    <mergeCell ref="K4:L4"/>
    <mergeCell ref="M4:O4"/>
    <mergeCell ref="D8:G9"/>
    <mergeCell ref="H8:I9"/>
    <mergeCell ref="J8:K9"/>
    <mergeCell ref="L8:N8"/>
    <mergeCell ref="G5:H5"/>
    <mergeCell ref="I5:J5"/>
    <mergeCell ref="G6:H6"/>
    <mergeCell ref="I6:J6"/>
    <mergeCell ref="A7:G7"/>
    <mergeCell ref="K7:P7"/>
    <mergeCell ref="O8:R9"/>
    <mergeCell ref="S8:S9"/>
    <mergeCell ref="A9:B9"/>
    <mergeCell ref="A10:B10"/>
    <mergeCell ref="D10:G10"/>
    <mergeCell ref="H10:I10"/>
    <mergeCell ref="J10:K10"/>
    <mergeCell ref="O10:R10"/>
    <mergeCell ref="A8:B8"/>
    <mergeCell ref="C8:C9"/>
    <mergeCell ref="A11:B13"/>
    <mergeCell ref="D11:G11"/>
    <mergeCell ref="H11:I11"/>
    <mergeCell ref="J11:K11"/>
    <mergeCell ref="O11:R11"/>
    <mergeCell ref="D12:G12"/>
    <mergeCell ref="H12:I12"/>
    <mergeCell ref="J12:K12"/>
    <mergeCell ref="O12:R12"/>
    <mergeCell ref="D13:G13"/>
    <mergeCell ref="H13:I13"/>
    <mergeCell ref="J13:K13"/>
    <mergeCell ref="O13:R13"/>
    <mergeCell ref="A14:B21"/>
    <mergeCell ref="C14:C15"/>
    <mergeCell ref="D14:G15"/>
    <mergeCell ref="H14:I15"/>
    <mergeCell ref="J14:K15"/>
    <mergeCell ref="L14:L15"/>
    <mergeCell ref="M14:M15"/>
    <mergeCell ref="N14:N15"/>
    <mergeCell ref="O14:R15"/>
    <mergeCell ref="S14:S15"/>
    <mergeCell ref="D16:G16"/>
    <mergeCell ref="H16:I16"/>
    <mergeCell ref="J16:K16"/>
    <mergeCell ref="O16:R16"/>
    <mergeCell ref="C17:C18"/>
    <mergeCell ref="D17:G18"/>
    <mergeCell ref="H17:I18"/>
    <mergeCell ref="J17:K18"/>
    <mergeCell ref="L17:L18"/>
    <mergeCell ref="M17:M18"/>
    <mergeCell ref="N17:N18"/>
    <mergeCell ref="O17:R18"/>
    <mergeCell ref="S17:S18"/>
    <mergeCell ref="C19:C20"/>
    <mergeCell ref="D19:G20"/>
    <mergeCell ref="H19:I20"/>
    <mergeCell ref="J19:K20"/>
    <mergeCell ref="L19:L20"/>
    <mergeCell ref="M19:M20"/>
    <mergeCell ref="N19:N20"/>
    <mergeCell ref="S19:S20"/>
    <mergeCell ref="D21:G21"/>
    <mergeCell ref="H21:I21"/>
    <mergeCell ref="J21:K21"/>
    <mergeCell ref="O21:R21"/>
    <mergeCell ref="H22:I22"/>
    <mergeCell ref="J22:K22"/>
    <mergeCell ref="O22:R22"/>
    <mergeCell ref="O23:R23"/>
    <mergeCell ref="H24:I24"/>
    <mergeCell ref="J24:K24"/>
    <mergeCell ref="O24:R24"/>
    <mergeCell ref="D24:G24"/>
    <mergeCell ref="O19:R20"/>
    <mergeCell ref="A25:B25"/>
    <mergeCell ref="D25:G25"/>
    <mergeCell ref="H25:I25"/>
    <mergeCell ref="J25:K25"/>
    <mergeCell ref="O25:R25"/>
    <mergeCell ref="A22:B24"/>
    <mergeCell ref="D22:G22"/>
    <mergeCell ref="D23:G23"/>
    <mergeCell ref="H23:I23"/>
    <mergeCell ref="J23:K23"/>
    <mergeCell ref="A26:B31"/>
    <mergeCell ref="D26:G26"/>
    <mergeCell ref="H26:I26"/>
    <mergeCell ref="J26:K26"/>
    <mergeCell ref="O26:R26"/>
    <mergeCell ref="D27:G27"/>
    <mergeCell ref="H27:I27"/>
    <mergeCell ref="J27:K27"/>
    <mergeCell ref="O27:R27"/>
    <mergeCell ref="D28:G28"/>
    <mergeCell ref="H28:I28"/>
    <mergeCell ref="J28:K28"/>
    <mergeCell ref="O28:R28"/>
    <mergeCell ref="D29:G29"/>
    <mergeCell ref="H29:I29"/>
    <mergeCell ref="J29:K29"/>
    <mergeCell ref="O29:R29"/>
    <mergeCell ref="D30:G30"/>
    <mergeCell ref="H30:I30"/>
    <mergeCell ref="J30:K30"/>
    <mergeCell ref="O30:R30"/>
    <mergeCell ref="D31:G31"/>
    <mergeCell ref="H31:I31"/>
    <mergeCell ref="J31:K31"/>
    <mergeCell ref="O31:R31"/>
    <mergeCell ref="A32:B37"/>
    <mergeCell ref="D32:G32"/>
    <mergeCell ref="H32:I32"/>
    <mergeCell ref="J32:K32"/>
    <mergeCell ref="O32:R32"/>
    <mergeCell ref="D33:G33"/>
    <mergeCell ref="H33:I33"/>
    <mergeCell ref="J33:K33"/>
    <mergeCell ref="O33:R33"/>
    <mergeCell ref="D34:G34"/>
    <mergeCell ref="H34:I34"/>
    <mergeCell ref="J34:K34"/>
    <mergeCell ref="O34:R34"/>
    <mergeCell ref="D35:G35"/>
    <mergeCell ref="H35:I35"/>
    <mergeCell ref="J35:K35"/>
    <mergeCell ref="O35:R35"/>
    <mergeCell ref="D36:G36"/>
    <mergeCell ref="H36:I36"/>
    <mergeCell ref="J36:K36"/>
    <mergeCell ref="O36:R36"/>
    <mergeCell ref="D37:G37"/>
    <mergeCell ref="H37:I37"/>
    <mergeCell ref="J37:K37"/>
    <mergeCell ref="O37:R37"/>
    <mergeCell ref="A38:B44"/>
    <mergeCell ref="D38:G38"/>
    <mergeCell ref="H38:I38"/>
    <mergeCell ref="J38:K38"/>
    <mergeCell ref="O38:R38"/>
    <mergeCell ref="C39:C40"/>
    <mergeCell ref="D39:G40"/>
    <mergeCell ref="H39:I40"/>
    <mergeCell ref="J39:K40"/>
    <mergeCell ref="L39:L40"/>
    <mergeCell ref="M39:M40"/>
    <mergeCell ref="N39:N40"/>
    <mergeCell ref="O39:R40"/>
    <mergeCell ref="S39:S40"/>
    <mergeCell ref="C41:C42"/>
    <mergeCell ref="D41:G42"/>
    <mergeCell ref="H41:I42"/>
    <mergeCell ref="J41:K42"/>
    <mergeCell ref="L41:L42"/>
    <mergeCell ref="M41:M42"/>
    <mergeCell ref="N41:N42"/>
    <mergeCell ref="O41:R42"/>
    <mergeCell ref="S41:S42"/>
    <mergeCell ref="D43:G43"/>
    <mergeCell ref="H43:I43"/>
    <mergeCell ref="J43:K43"/>
    <mergeCell ref="O43:R43"/>
    <mergeCell ref="D44:G44"/>
    <mergeCell ref="H44:I44"/>
    <mergeCell ref="J44:K44"/>
    <mergeCell ref="O44:R44"/>
    <mergeCell ref="A45:B47"/>
    <mergeCell ref="D45:G45"/>
    <mergeCell ref="H45:I45"/>
    <mergeCell ref="J45:K45"/>
    <mergeCell ref="O45:R45"/>
    <mergeCell ref="D46:G46"/>
    <mergeCell ref="H46:I46"/>
    <mergeCell ref="J46:K46"/>
    <mergeCell ref="O46:R46"/>
    <mergeCell ref="D47:G47"/>
    <mergeCell ref="H47:I47"/>
    <mergeCell ref="J47:K47"/>
    <mergeCell ref="O47:R47"/>
    <mergeCell ref="A48:B57"/>
    <mergeCell ref="D48:G48"/>
    <mergeCell ref="H48:I48"/>
    <mergeCell ref="J48:K48"/>
    <mergeCell ref="O48:R48"/>
    <mergeCell ref="D49:G49"/>
    <mergeCell ref="H49:I49"/>
    <mergeCell ref="J49:K49"/>
    <mergeCell ref="O49:R49"/>
    <mergeCell ref="D50:G50"/>
    <mergeCell ref="H50:I50"/>
    <mergeCell ref="J50:K50"/>
    <mergeCell ref="O50:R50"/>
    <mergeCell ref="D51:G51"/>
    <mergeCell ref="H51:I51"/>
    <mergeCell ref="J51:K51"/>
    <mergeCell ref="O51:R51"/>
    <mergeCell ref="D52:G52"/>
    <mergeCell ref="H52:I52"/>
    <mergeCell ref="J52:K52"/>
    <mergeCell ref="O52:R52"/>
    <mergeCell ref="D53:G53"/>
    <mergeCell ref="H53:I53"/>
    <mergeCell ref="J53:K53"/>
    <mergeCell ref="O53:R53"/>
    <mergeCell ref="D54:G54"/>
    <mergeCell ref="H54:I54"/>
    <mergeCell ref="J54:K54"/>
    <mergeCell ref="O54:R54"/>
    <mergeCell ref="D55:G55"/>
    <mergeCell ref="H55:I55"/>
    <mergeCell ref="J55:K55"/>
    <mergeCell ref="O55:R55"/>
    <mergeCell ref="D56:G56"/>
    <mergeCell ref="H56:I56"/>
    <mergeCell ref="J56:K56"/>
    <mergeCell ref="O56:R56"/>
    <mergeCell ref="D57:G57"/>
    <mergeCell ref="H57:I57"/>
    <mergeCell ref="J57:K57"/>
    <mergeCell ref="O57:R57"/>
    <mergeCell ref="A58:B58"/>
    <mergeCell ref="D58:G58"/>
    <mergeCell ref="H58:I58"/>
    <mergeCell ref="J58:K58"/>
    <mergeCell ref="O58:R58"/>
    <mergeCell ref="A59:B63"/>
    <mergeCell ref="D59:G59"/>
    <mergeCell ref="H59:I59"/>
    <mergeCell ref="J59:K59"/>
    <mergeCell ref="O59:R59"/>
    <mergeCell ref="D60:G60"/>
    <mergeCell ref="H60:I60"/>
    <mergeCell ref="J60:K60"/>
    <mergeCell ref="O60:R60"/>
    <mergeCell ref="D61:G61"/>
    <mergeCell ref="H61:I61"/>
    <mergeCell ref="J61:K61"/>
    <mergeCell ref="O61:R61"/>
    <mergeCell ref="D62:G62"/>
    <mergeCell ref="H62:I62"/>
    <mergeCell ref="J62:K62"/>
    <mergeCell ref="O62:R62"/>
    <mergeCell ref="D63:G63"/>
    <mergeCell ref="H63:I63"/>
    <mergeCell ref="J63:K63"/>
    <mergeCell ref="O63:R63"/>
    <mergeCell ref="A64:B66"/>
    <mergeCell ref="D64:G64"/>
    <mergeCell ref="H64:I64"/>
    <mergeCell ref="J64:K64"/>
    <mergeCell ref="O64:R64"/>
    <mergeCell ref="D65:G65"/>
    <mergeCell ref="H65:I65"/>
    <mergeCell ref="J65:K65"/>
    <mergeCell ref="O65:R65"/>
    <mergeCell ref="D66:G66"/>
    <mergeCell ref="H66:I66"/>
    <mergeCell ref="J66:K66"/>
    <mergeCell ref="O66:R66"/>
    <mergeCell ref="A67:B72"/>
    <mergeCell ref="D67:G67"/>
    <mergeCell ref="H67:I67"/>
    <mergeCell ref="J67:K67"/>
    <mergeCell ref="O67:R67"/>
    <mergeCell ref="D68:G68"/>
    <mergeCell ref="H68:I68"/>
    <mergeCell ref="J68:K68"/>
    <mergeCell ref="O68:R68"/>
    <mergeCell ref="D69:G69"/>
    <mergeCell ref="H69:I69"/>
    <mergeCell ref="J69:K69"/>
    <mergeCell ref="O69:R69"/>
    <mergeCell ref="D70:G70"/>
    <mergeCell ref="H70:I70"/>
    <mergeCell ref="J70:K70"/>
    <mergeCell ref="O70:R70"/>
    <mergeCell ref="D71:G71"/>
    <mergeCell ref="H71:I71"/>
    <mergeCell ref="J71:K71"/>
    <mergeCell ref="O71:R71"/>
    <mergeCell ref="D72:G72"/>
    <mergeCell ref="H72:I72"/>
    <mergeCell ref="J72:K72"/>
    <mergeCell ref="O72:R72"/>
    <mergeCell ref="A73:B77"/>
    <mergeCell ref="D73:G73"/>
    <mergeCell ref="H73:I73"/>
    <mergeCell ref="J73:K73"/>
    <mergeCell ref="O73:R73"/>
    <mergeCell ref="D74:G74"/>
    <mergeCell ref="H74:I74"/>
    <mergeCell ref="J74:K74"/>
    <mergeCell ref="O74:R74"/>
    <mergeCell ref="D75:G75"/>
    <mergeCell ref="H75:I75"/>
    <mergeCell ref="J75:K75"/>
    <mergeCell ref="O75:R75"/>
    <mergeCell ref="D76:G76"/>
    <mergeCell ref="H76:I76"/>
    <mergeCell ref="J76:K76"/>
    <mergeCell ref="O76:R76"/>
    <mergeCell ref="D77:G77"/>
    <mergeCell ref="H77:I77"/>
    <mergeCell ref="J77:K77"/>
    <mergeCell ref="O77:R77"/>
    <mergeCell ref="A78:B78"/>
    <mergeCell ref="D78:G78"/>
    <mergeCell ref="H78:I78"/>
    <mergeCell ref="J78:K78"/>
    <mergeCell ref="O78:R78"/>
    <mergeCell ref="A79:B79"/>
    <mergeCell ref="D79:G79"/>
    <mergeCell ref="H79:I79"/>
    <mergeCell ref="J79:K79"/>
    <mergeCell ref="O79:R79"/>
    <mergeCell ref="A80:B80"/>
    <mergeCell ref="D80:G80"/>
    <mergeCell ref="H80:I80"/>
    <mergeCell ref="J80:K80"/>
    <mergeCell ref="O80:R80"/>
    <mergeCell ref="A81:B84"/>
    <mergeCell ref="D81:G81"/>
    <mergeCell ref="H81:I81"/>
    <mergeCell ref="J81:K81"/>
    <mergeCell ref="O81:R81"/>
    <mergeCell ref="D82:G82"/>
    <mergeCell ref="H82:I82"/>
    <mergeCell ref="J82:K82"/>
    <mergeCell ref="O82:R82"/>
    <mergeCell ref="D83:G83"/>
    <mergeCell ref="H83:I83"/>
    <mergeCell ref="J83:K83"/>
    <mergeCell ref="O83:R83"/>
    <mergeCell ref="D84:G84"/>
    <mergeCell ref="H84:I84"/>
    <mergeCell ref="J84:K84"/>
    <mergeCell ref="O84:R84"/>
    <mergeCell ref="A85:B85"/>
    <mergeCell ref="D85:G85"/>
    <mergeCell ref="H85:I85"/>
    <mergeCell ref="J85:K85"/>
    <mergeCell ref="O85:R85"/>
    <mergeCell ref="A86:B86"/>
    <mergeCell ref="D86:G86"/>
    <mergeCell ref="H86:I86"/>
    <mergeCell ref="J86:K86"/>
    <mergeCell ref="O86:R86"/>
    <mergeCell ref="A87:B87"/>
    <mergeCell ref="D87:G87"/>
    <mergeCell ref="H87:I87"/>
    <mergeCell ref="J87:K87"/>
    <mergeCell ref="O87:R87"/>
    <mergeCell ref="A88:B88"/>
    <mergeCell ref="D88:G88"/>
    <mergeCell ref="H88:I88"/>
    <mergeCell ref="J88:K88"/>
    <mergeCell ref="O88:R88"/>
    <mergeCell ref="A89:B89"/>
    <mergeCell ref="D89:G89"/>
    <mergeCell ref="H89:I89"/>
    <mergeCell ref="J89:K89"/>
    <mergeCell ref="O89:R89"/>
    <mergeCell ref="A90:B98"/>
    <mergeCell ref="D90:G90"/>
    <mergeCell ref="H90:I90"/>
    <mergeCell ref="J90:K90"/>
    <mergeCell ref="O90:R90"/>
    <mergeCell ref="D91:G91"/>
    <mergeCell ref="H91:I91"/>
    <mergeCell ref="J91:K91"/>
    <mergeCell ref="O91:R91"/>
    <mergeCell ref="D92:G92"/>
    <mergeCell ref="H92:I92"/>
    <mergeCell ref="J92:K92"/>
    <mergeCell ref="O92:R92"/>
    <mergeCell ref="D93:G93"/>
    <mergeCell ref="H93:I93"/>
    <mergeCell ref="J93:K93"/>
    <mergeCell ref="O93:R93"/>
    <mergeCell ref="D94:G94"/>
    <mergeCell ref="H94:I94"/>
    <mergeCell ref="J94:K94"/>
    <mergeCell ref="O94:R94"/>
    <mergeCell ref="D95:G95"/>
    <mergeCell ref="H95:I95"/>
    <mergeCell ref="J95:K95"/>
    <mergeCell ref="O95:R95"/>
    <mergeCell ref="D96:G96"/>
    <mergeCell ref="H96:I96"/>
    <mergeCell ref="J96:K96"/>
    <mergeCell ref="O96:R96"/>
    <mergeCell ref="D97:G97"/>
    <mergeCell ref="H97:I97"/>
    <mergeCell ref="J97:K97"/>
    <mergeCell ref="O97:R97"/>
    <mergeCell ref="D98:G98"/>
    <mergeCell ref="H98:I98"/>
    <mergeCell ref="J98:K98"/>
    <mergeCell ref="O98:R98"/>
    <mergeCell ref="A99:B102"/>
    <mergeCell ref="D99:G99"/>
    <mergeCell ref="H99:I99"/>
    <mergeCell ref="J99:K99"/>
    <mergeCell ref="O99:R99"/>
    <mergeCell ref="D100:G100"/>
    <mergeCell ref="H100:I100"/>
    <mergeCell ref="J100:K100"/>
    <mergeCell ref="O100:R100"/>
    <mergeCell ref="D101:G101"/>
    <mergeCell ref="H101:I101"/>
    <mergeCell ref="J101:K101"/>
    <mergeCell ref="O101:R101"/>
    <mergeCell ref="D102:G102"/>
    <mergeCell ref="H102:I102"/>
    <mergeCell ref="J102:K102"/>
    <mergeCell ref="O102:R102"/>
    <mergeCell ref="A103:B108"/>
    <mergeCell ref="D103:G103"/>
    <mergeCell ref="H103:I103"/>
    <mergeCell ref="J103:K103"/>
    <mergeCell ref="O103:R103"/>
    <mergeCell ref="D105:G105"/>
    <mergeCell ref="H105:I105"/>
    <mergeCell ref="J105:K105"/>
    <mergeCell ref="O105:R105"/>
    <mergeCell ref="D106:G106"/>
    <mergeCell ref="H106:I106"/>
    <mergeCell ref="J106:K106"/>
    <mergeCell ref="O106:R106"/>
    <mergeCell ref="D107:G107"/>
    <mergeCell ref="H107:I107"/>
    <mergeCell ref="J107:K107"/>
    <mergeCell ref="O107:R107"/>
    <mergeCell ref="D108:G108"/>
    <mergeCell ref="H108:I108"/>
    <mergeCell ref="J108:K108"/>
    <mergeCell ref="O108:R108"/>
    <mergeCell ref="A109:B114"/>
    <mergeCell ref="D109:G109"/>
    <mergeCell ref="H109:I109"/>
    <mergeCell ref="J109:K109"/>
    <mergeCell ref="O109:R109"/>
    <mergeCell ref="D110:G110"/>
    <mergeCell ref="H110:I110"/>
    <mergeCell ref="J110:K110"/>
    <mergeCell ref="O110:R110"/>
    <mergeCell ref="D111:G111"/>
    <mergeCell ref="H111:I111"/>
    <mergeCell ref="J111:K111"/>
    <mergeCell ref="O111:R111"/>
    <mergeCell ref="D112:G112"/>
    <mergeCell ref="H112:I112"/>
    <mergeCell ref="J112:K112"/>
    <mergeCell ref="O112:R112"/>
    <mergeCell ref="D117:G117"/>
    <mergeCell ref="D113:G113"/>
    <mergeCell ref="H113:I113"/>
    <mergeCell ref="J113:K113"/>
    <mergeCell ref="O113:R113"/>
    <mergeCell ref="D114:G114"/>
    <mergeCell ref="H114:I114"/>
    <mergeCell ref="J114:K114"/>
    <mergeCell ref="O114:R114"/>
    <mergeCell ref="H115:I115"/>
    <mergeCell ref="J115:K115"/>
    <mergeCell ref="O115:R115"/>
    <mergeCell ref="D116:G116"/>
    <mergeCell ref="H116:I116"/>
    <mergeCell ref="J116:K116"/>
    <mergeCell ref="O116:R116"/>
    <mergeCell ref="H117:I117"/>
    <mergeCell ref="J117:K117"/>
    <mergeCell ref="O117:R117"/>
    <mergeCell ref="A118:B118"/>
    <mergeCell ref="D118:G118"/>
    <mergeCell ref="H118:I118"/>
    <mergeCell ref="J118:K118"/>
    <mergeCell ref="O118:R118"/>
    <mergeCell ref="A115:B117"/>
    <mergeCell ref="D115:G115"/>
    <mergeCell ref="A119:B119"/>
    <mergeCell ref="D119:G119"/>
    <mergeCell ref="H119:I119"/>
    <mergeCell ref="J119:K119"/>
    <mergeCell ref="O119:R119"/>
    <mergeCell ref="A120:B120"/>
    <mergeCell ref="D120:G120"/>
    <mergeCell ref="H120:I120"/>
    <mergeCell ref="J120:K120"/>
    <mergeCell ref="O120:R120"/>
    <mergeCell ref="A121:B121"/>
    <mergeCell ref="D121:G121"/>
    <mergeCell ref="H121:I121"/>
    <mergeCell ref="J121:K121"/>
    <mergeCell ref="O121:R121"/>
    <mergeCell ref="A122:B122"/>
    <mergeCell ref="D122:G122"/>
    <mergeCell ref="H122:I122"/>
    <mergeCell ref="J122:K122"/>
    <mergeCell ref="O122:R122"/>
    <mergeCell ref="A123:B123"/>
    <mergeCell ref="D123:G123"/>
    <mergeCell ref="H123:I123"/>
    <mergeCell ref="J123:K123"/>
    <mergeCell ref="O123:R123"/>
    <mergeCell ref="A124:B124"/>
    <mergeCell ref="D124:G124"/>
    <mergeCell ref="H124:I124"/>
    <mergeCell ref="J124:K124"/>
    <mergeCell ref="O124:R124"/>
    <mergeCell ref="O125:R125"/>
    <mergeCell ref="A126:B126"/>
    <mergeCell ref="D126:G126"/>
    <mergeCell ref="H126:I126"/>
    <mergeCell ref="J126:K126"/>
    <mergeCell ref="O126:R126"/>
    <mergeCell ref="D127:L127"/>
    <mergeCell ref="D128:L128"/>
    <mergeCell ref="D129:L131"/>
    <mergeCell ref="A125:B125"/>
    <mergeCell ref="D125:G125"/>
    <mergeCell ref="H125:I125"/>
    <mergeCell ref="J125:K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130" zoomScaleNormal="130" zoomScalePageLayoutView="0" workbookViewId="0" topLeftCell="A10">
      <selection activeCell="C26" sqref="C26:K27"/>
    </sheetView>
  </sheetViews>
  <sheetFormatPr defaultColWidth="9.00390625" defaultRowHeight="12.75"/>
  <cols>
    <col min="2" max="2" width="11.00390625" style="0" customWidth="1"/>
    <col min="3" max="3" width="5.75390625" style="0" customWidth="1"/>
    <col min="6" max="6" width="5.875" style="0" customWidth="1"/>
    <col min="7" max="7" width="5.375" style="0" customWidth="1"/>
    <col min="8" max="8" width="6.00390625" style="0" customWidth="1"/>
    <col min="9" max="9" width="7.875" style="0" customWidth="1"/>
    <col min="12" max="12" width="6.625" style="0" customWidth="1"/>
    <col min="13" max="13" width="5.875" style="0" customWidth="1"/>
    <col min="14" max="14" width="5.25390625" style="0" customWidth="1"/>
    <col min="15" max="15" width="5.625" style="0" customWidth="1"/>
    <col min="16" max="16" width="7.00390625" style="0" customWidth="1"/>
    <col min="17" max="17" width="6.875" style="0" customWidth="1"/>
    <col min="18" max="18" width="5.625" style="0" customWidth="1"/>
  </cols>
  <sheetData>
    <row r="1" spans="1:19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77" t="s">
        <v>196</v>
      </c>
      <c r="M1" s="277"/>
      <c r="N1" s="277"/>
      <c r="O1" s="277"/>
      <c r="P1" s="277"/>
      <c r="Q1" s="277"/>
      <c r="R1" s="277"/>
      <c r="S1" s="277"/>
    </row>
    <row r="2" spans="1:19" ht="15.75">
      <c r="A2" s="3"/>
      <c r="B2" s="36" t="s">
        <v>110</v>
      </c>
      <c r="C2" s="36"/>
      <c r="D2" s="36"/>
      <c r="E2" s="36"/>
      <c r="F2" s="36"/>
      <c r="G2" s="36"/>
      <c r="H2" s="36"/>
      <c r="I2" s="3"/>
      <c r="J2" s="3"/>
      <c r="K2" s="3"/>
      <c r="L2" s="277"/>
      <c r="M2" s="277"/>
      <c r="N2" s="277"/>
      <c r="O2" s="277"/>
      <c r="P2" s="277"/>
      <c r="Q2" s="277"/>
      <c r="R2" s="277"/>
      <c r="S2" s="277"/>
    </row>
    <row r="3" spans="1:19" ht="15">
      <c r="A3" s="3"/>
      <c r="B3" s="3"/>
      <c r="C3" s="3"/>
      <c r="D3" s="3"/>
      <c r="E3" s="3"/>
      <c r="F3" s="260" t="s">
        <v>8</v>
      </c>
      <c r="G3" s="260"/>
      <c r="H3" s="260"/>
      <c r="I3" s="260" t="s">
        <v>4</v>
      </c>
      <c r="J3" s="260"/>
      <c r="K3" s="3"/>
      <c r="L3" s="3"/>
      <c r="M3" s="3"/>
      <c r="N3" s="260" t="s">
        <v>1</v>
      </c>
      <c r="O3" s="260"/>
      <c r="P3" s="260"/>
      <c r="Q3" s="22"/>
      <c r="R3" s="22"/>
      <c r="S3" s="22"/>
    </row>
    <row r="4" spans="1:19" ht="15">
      <c r="A4" s="3"/>
      <c r="B4" s="3"/>
      <c r="C4" s="3"/>
      <c r="D4" s="3"/>
      <c r="E4" s="3"/>
      <c r="F4" s="256"/>
      <c r="G4" s="256"/>
      <c r="H4" s="256"/>
      <c r="I4" s="278"/>
      <c r="J4" s="279"/>
      <c r="K4" s="265" t="s">
        <v>0</v>
      </c>
      <c r="L4" s="266"/>
      <c r="M4" s="267"/>
      <c r="N4" s="247" t="s">
        <v>40</v>
      </c>
      <c r="O4" s="247"/>
      <c r="P4" s="247"/>
      <c r="Q4" s="22"/>
      <c r="R4" s="22"/>
      <c r="S4" s="22"/>
    </row>
    <row r="5" spans="1:19" ht="15.75">
      <c r="A5" s="3"/>
      <c r="B5" s="5" t="s">
        <v>3</v>
      </c>
      <c r="C5" s="6"/>
      <c r="D5" s="6"/>
      <c r="E5" s="7"/>
      <c r="F5" s="7"/>
      <c r="G5" s="276"/>
      <c r="H5" s="276"/>
      <c r="I5" s="285"/>
      <c r="J5" s="276"/>
      <c r="K5" s="8"/>
      <c r="L5" s="261" t="s">
        <v>2</v>
      </c>
      <c r="M5" s="262"/>
      <c r="N5" s="247" t="s">
        <v>34</v>
      </c>
      <c r="O5" s="247"/>
      <c r="P5" s="247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286"/>
      <c r="L6" s="286"/>
      <c r="M6" s="286"/>
      <c r="N6" s="286"/>
      <c r="O6" s="286"/>
      <c r="P6" s="286"/>
      <c r="Q6" s="286"/>
      <c r="R6" s="286"/>
      <c r="S6" s="286"/>
    </row>
    <row r="7" spans="1:19" ht="12.75">
      <c r="A7" s="258" t="s">
        <v>175</v>
      </c>
      <c r="B7" s="258"/>
      <c r="C7" s="258"/>
      <c r="D7" s="258"/>
      <c r="E7" s="258"/>
      <c r="F7" s="258"/>
      <c r="G7" s="258"/>
      <c r="H7" s="3"/>
      <c r="I7" s="3"/>
      <c r="J7" s="3"/>
      <c r="K7" s="8" t="s">
        <v>165</v>
      </c>
      <c r="L7" s="8"/>
      <c r="M7" s="8"/>
      <c r="N7" s="8"/>
      <c r="O7" s="8"/>
      <c r="P7" s="8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4.5" customHeight="1">
      <c r="A9" s="268" t="s">
        <v>136</v>
      </c>
      <c r="B9" s="269"/>
      <c r="C9" s="194" t="s">
        <v>6</v>
      </c>
      <c r="D9" s="147" t="s">
        <v>9</v>
      </c>
      <c r="E9" s="248"/>
      <c r="F9" s="248"/>
      <c r="G9" s="249"/>
      <c r="H9" s="147" t="s">
        <v>94</v>
      </c>
      <c r="I9" s="249"/>
      <c r="J9" s="147" t="s">
        <v>10</v>
      </c>
      <c r="K9" s="249"/>
      <c r="L9" s="130" t="s">
        <v>7</v>
      </c>
      <c r="M9" s="253"/>
      <c r="N9" s="131"/>
      <c r="O9" s="236" t="s">
        <v>32</v>
      </c>
      <c r="P9" s="280"/>
      <c r="Q9" s="280"/>
      <c r="R9" s="281"/>
      <c r="S9" s="242" t="s">
        <v>11</v>
      </c>
    </row>
    <row r="10" spans="1:19" ht="37.5" customHeight="1">
      <c r="A10" s="130" t="s">
        <v>5</v>
      </c>
      <c r="B10" s="131"/>
      <c r="C10" s="195"/>
      <c r="D10" s="250"/>
      <c r="E10" s="251"/>
      <c r="F10" s="251"/>
      <c r="G10" s="252"/>
      <c r="H10" s="250"/>
      <c r="I10" s="252"/>
      <c r="J10" s="250"/>
      <c r="K10" s="252"/>
      <c r="L10" s="10" t="s">
        <v>35</v>
      </c>
      <c r="M10" s="10"/>
      <c r="N10" s="10"/>
      <c r="O10" s="282"/>
      <c r="P10" s="283"/>
      <c r="Q10" s="283"/>
      <c r="R10" s="284"/>
      <c r="S10" s="243"/>
    </row>
    <row r="11" spans="1:19" ht="15.75">
      <c r="A11" s="244">
        <v>1</v>
      </c>
      <c r="B11" s="245"/>
      <c r="C11" s="11">
        <v>2</v>
      </c>
      <c r="D11" s="244">
        <v>3</v>
      </c>
      <c r="E11" s="246"/>
      <c r="F11" s="246"/>
      <c r="G11" s="245"/>
      <c r="H11" s="244">
        <v>4</v>
      </c>
      <c r="I11" s="245"/>
      <c r="J11" s="244">
        <v>5</v>
      </c>
      <c r="K11" s="245"/>
      <c r="L11" s="11">
        <v>6</v>
      </c>
      <c r="M11" s="11">
        <v>7</v>
      </c>
      <c r="N11" s="11">
        <v>8</v>
      </c>
      <c r="O11" s="244">
        <v>9</v>
      </c>
      <c r="P11" s="246"/>
      <c r="Q11" s="246"/>
      <c r="R11" s="245"/>
      <c r="S11" s="11">
        <v>10</v>
      </c>
    </row>
    <row r="12" spans="1:19" ht="15.75">
      <c r="A12" s="112"/>
      <c r="B12" s="112"/>
      <c r="C12" s="1"/>
      <c r="D12" s="126" t="s">
        <v>14</v>
      </c>
      <c r="E12" s="126"/>
      <c r="F12" s="126"/>
      <c r="G12" s="126"/>
      <c r="H12" s="112">
        <v>1</v>
      </c>
      <c r="I12" s="112"/>
      <c r="J12" s="112">
        <v>12178</v>
      </c>
      <c r="K12" s="112"/>
      <c r="L12" s="37"/>
      <c r="M12" s="37"/>
      <c r="N12" s="37"/>
      <c r="O12" s="287">
        <f>J12+L12+M12+N12</f>
        <v>12178</v>
      </c>
      <c r="P12" s="287"/>
      <c r="Q12" s="287"/>
      <c r="R12" s="287"/>
      <c r="S12" s="1"/>
    </row>
    <row r="13" spans="1:19" ht="15.75">
      <c r="A13" s="112"/>
      <c r="B13" s="112"/>
      <c r="C13" s="1"/>
      <c r="D13" s="126" t="s">
        <v>20</v>
      </c>
      <c r="E13" s="126"/>
      <c r="F13" s="126"/>
      <c r="G13" s="126"/>
      <c r="H13" s="112">
        <v>2</v>
      </c>
      <c r="I13" s="112"/>
      <c r="J13" s="112">
        <v>8290</v>
      </c>
      <c r="K13" s="112"/>
      <c r="L13" s="37"/>
      <c r="M13" s="37"/>
      <c r="N13" s="37"/>
      <c r="O13" s="287">
        <f>(J13+L13+M13+N13)*H13</f>
        <v>16580</v>
      </c>
      <c r="P13" s="287"/>
      <c r="Q13" s="287"/>
      <c r="R13" s="287"/>
      <c r="S13" s="1"/>
    </row>
    <row r="14" spans="1:19" ht="15.75">
      <c r="A14" s="112"/>
      <c r="B14" s="112"/>
      <c r="C14" s="1"/>
      <c r="D14" s="126" t="s">
        <v>25</v>
      </c>
      <c r="E14" s="126"/>
      <c r="F14" s="126"/>
      <c r="G14" s="126"/>
      <c r="H14" s="112">
        <v>2</v>
      </c>
      <c r="I14" s="112"/>
      <c r="J14" s="112">
        <v>5246</v>
      </c>
      <c r="K14" s="112"/>
      <c r="L14" s="37"/>
      <c r="M14" s="37"/>
      <c r="N14" s="37"/>
      <c r="O14" s="287">
        <f>(J14+L14+M14+N14)*H14</f>
        <v>10492</v>
      </c>
      <c r="P14" s="287"/>
      <c r="Q14" s="287"/>
      <c r="R14" s="287"/>
      <c r="S14" s="1"/>
    </row>
    <row r="15" spans="1:19" ht="15.75">
      <c r="A15" s="112"/>
      <c r="B15" s="112"/>
      <c r="C15" s="1"/>
      <c r="D15" s="270" t="s">
        <v>166</v>
      </c>
      <c r="E15" s="271"/>
      <c r="F15" s="271"/>
      <c r="G15" s="272"/>
      <c r="H15" s="221">
        <v>1</v>
      </c>
      <c r="I15" s="222"/>
      <c r="J15" s="221">
        <v>4693</v>
      </c>
      <c r="K15" s="222"/>
      <c r="L15" s="37"/>
      <c r="M15" s="37"/>
      <c r="N15" s="37"/>
      <c r="O15" s="273">
        <v>4693</v>
      </c>
      <c r="P15" s="274"/>
      <c r="Q15" s="274"/>
      <c r="R15" s="275"/>
      <c r="S15" s="1"/>
    </row>
    <row r="16" spans="1:19" ht="15.75">
      <c r="A16" s="112"/>
      <c r="B16" s="112"/>
      <c r="C16" s="1"/>
      <c r="D16" s="290" t="s">
        <v>18</v>
      </c>
      <c r="E16" s="290"/>
      <c r="F16" s="290"/>
      <c r="G16" s="290"/>
      <c r="H16" s="291">
        <v>6</v>
      </c>
      <c r="I16" s="291"/>
      <c r="J16" s="112" t="s">
        <v>111</v>
      </c>
      <c r="K16" s="112"/>
      <c r="L16" s="37" t="s">
        <v>111</v>
      </c>
      <c r="M16" s="37" t="s">
        <v>111</v>
      </c>
      <c r="N16" s="37" t="s">
        <v>111</v>
      </c>
      <c r="O16" s="287">
        <f>SUM(O12:R15)</f>
        <v>43943</v>
      </c>
      <c r="P16" s="287"/>
      <c r="Q16" s="287"/>
      <c r="R16" s="287"/>
      <c r="S16" s="1"/>
    </row>
    <row r="17" spans="1:19" ht="15.75">
      <c r="A17" s="95"/>
      <c r="B17" s="95"/>
      <c r="C17" s="2"/>
      <c r="D17" s="293"/>
      <c r="E17" s="293"/>
      <c r="F17" s="293"/>
      <c r="G17" s="293"/>
      <c r="H17" s="95"/>
      <c r="I17" s="95"/>
      <c r="J17" s="95"/>
      <c r="K17" s="95"/>
      <c r="L17" s="2"/>
      <c r="M17" s="2"/>
      <c r="N17" s="2"/>
      <c r="O17" s="95"/>
      <c r="P17" s="95"/>
      <c r="Q17" s="95"/>
      <c r="R17" s="95"/>
      <c r="S17" s="2"/>
    </row>
    <row r="18" spans="1:3" ht="15">
      <c r="A18" s="41" t="s">
        <v>41</v>
      </c>
      <c r="B18" s="41"/>
      <c r="C18" s="41"/>
    </row>
    <row r="19" spans="1:18" ht="15.75">
      <c r="A19" s="42" t="s">
        <v>42</v>
      </c>
      <c r="B19" s="42"/>
      <c r="C19" s="42"/>
      <c r="D19" s="38"/>
      <c r="E19" s="38"/>
      <c r="F19" s="38"/>
      <c r="G19" s="38"/>
      <c r="H19" s="38">
        <v>3</v>
      </c>
      <c r="O19" s="288">
        <v>28758</v>
      </c>
      <c r="P19" s="289"/>
      <c r="Q19" s="289"/>
      <c r="R19" s="289"/>
    </row>
    <row r="20" spans="1:18" ht="15">
      <c r="A20" s="41" t="s">
        <v>112</v>
      </c>
      <c r="B20" s="41"/>
      <c r="C20" s="41"/>
      <c r="O20" s="39"/>
      <c r="P20" s="39"/>
      <c r="Q20" s="39"/>
      <c r="R20" s="39"/>
    </row>
    <row r="21" spans="1:18" ht="15.75">
      <c r="A21" s="41" t="s">
        <v>113</v>
      </c>
      <c r="B21" s="41"/>
      <c r="C21" s="41"/>
      <c r="H21">
        <v>1</v>
      </c>
      <c r="O21" s="264">
        <v>8290</v>
      </c>
      <c r="P21" s="292"/>
      <c r="Q21" s="292"/>
      <c r="R21" s="292"/>
    </row>
    <row r="22" spans="1:18" ht="15.75">
      <c r="A22" s="42" t="s">
        <v>114</v>
      </c>
      <c r="B22" s="42"/>
      <c r="C22" s="42"/>
      <c r="D22" s="38"/>
      <c r="E22" s="38"/>
      <c r="F22" s="38"/>
      <c r="G22" s="38"/>
      <c r="H22" s="38">
        <v>2</v>
      </c>
      <c r="O22" s="264">
        <v>10492</v>
      </c>
      <c r="P22" s="292"/>
      <c r="Q22" s="292"/>
      <c r="R22" s="292"/>
    </row>
    <row r="23" spans="1:3" ht="15">
      <c r="A23" s="41" t="s">
        <v>112</v>
      </c>
      <c r="B23" s="41"/>
      <c r="C23" s="41"/>
    </row>
    <row r="24" spans="1:8" ht="15">
      <c r="A24" s="41" t="s">
        <v>113</v>
      </c>
      <c r="B24" s="41"/>
      <c r="C24" s="41"/>
      <c r="H24">
        <v>0</v>
      </c>
    </row>
    <row r="25" spans="1:17" ht="15.75">
      <c r="A25" s="80" t="s">
        <v>30</v>
      </c>
      <c r="B25" s="80"/>
      <c r="C25" s="41"/>
      <c r="H25" s="81">
        <v>1</v>
      </c>
      <c r="P25" s="264">
        <v>4693</v>
      </c>
      <c r="Q25" s="264"/>
    </row>
    <row r="26" spans="3:12" ht="30.75" customHeight="1">
      <c r="C26" s="93" t="s">
        <v>188</v>
      </c>
      <c r="D26" s="93"/>
      <c r="E26" s="93"/>
      <c r="F26" s="93"/>
      <c r="G26" s="93"/>
      <c r="H26" s="93"/>
      <c r="I26" s="93"/>
      <c r="J26" s="93"/>
      <c r="K26" s="93"/>
      <c r="L26" s="35"/>
    </row>
    <row r="27" spans="3:12" ht="34.5" customHeight="1">
      <c r="C27" s="93" t="s">
        <v>189</v>
      </c>
      <c r="D27" s="93"/>
      <c r="E27" s="93"/>
      <c r="F27" s="93"/>
      <c r="G27" s="93"/>
      <c r="H27" s="93"/>
      <c r="I27" s="93"/>
      <c r="J27" s="93"/>
      <c r="K27" s="93"/>
      <c r="L27" s="40"/>
    </row>
    <row r="28" spans="3:12" ht="15.75">
      <c r="C28" s="94" t="s">
        <v>170</v>
      </c>
      <c r="D28" s="94"/>
      <c r="E28" s="94"/>
      <c r="F28" s="94"/>
      <c r="G28" s="94"/>
      <c r="H28" s="94"/>
      <c r="I28" s="94"/>
      <c r="J28" s="94"/>
      <c r="K28" s="94"/>
      <c r="L28" s="40"/>
    </row>
    <row r="29" spans="3:12" ht="15.75">
      <c r="C29" s="94"/>
      <c r="D29" s="94"/>
      <c r="E29" s="94"/>
      <c r="F29" s="94"/>
      <c r="G29" s="94"/>
      <c r="H29" s="94"/>
      <c r="I29" s="94"/>
      <c r="J29" s="94"/>
      <c r="K29" s="94"/>
      <c r="L29" s="40"/>
    </row>
    <row r="30" spans="3:12" ht="15.75">
      <c r="C30" s="94"/>
      <c r="D30" s="94"/>
      <c r="E30" s="94"/>
      <c r="F30" s="94"/>
      <c r="G30" s="94"/>
      <c r="H30" s="94"/>
      <c r="I30" s="94"/>
      <c r="J30" s="94"/>
      <c r="K30" s="94"/>
      <c r="L30" s="40"/>
    </row>
  </sheetData>
  <sheetProtection/>
  <mergeCells count="61">
    <mergeCell ref="O21:R21"/>
    <mergeCell ref="O22:R22"/>
    <mergeCell ref="C26:K26"/>
    <mergeCell ref="C27:K27"/>
    <mergeCell ref="C28:K30"/>
    <mergeCell ref="A17:B17"/>
    <mergeCell ref="D17:G17"/>
    <mergeCell ref="H17:I17"/>
    <mergeCell ref="J17:K17"/>
    <mergeCell ref="O17:R17"/>
    <mergeCell ref="O19:R19"/>
    <mergeCell ref="H14:I14"/>
    <mergeCell ref="J14:K14"/>
    <mergeCell ref="O14:R14"/>
    <mergeCell ref="D16:G16"/>
    <mergeCell ref="H16:I16"/>
    <mergeCell ref="J16:K16"/>
    <mergeCell ref="O16:R16"/>
    <mergeCell ref="O12:R12"/>
    <mergeCell ref="D13:G13"/>
    <mergeCell ref="H13:I13"/>
    <mergeCell ref="J13:K13"/>
    <mergeCell ref="O13:R13"/>
    <mergeCell ref="D14:G14"/>
    <mergeCell ref="D9:G10"/>
    <mergeCell ref="H9:I10"/>
    <mergeCell ref="J9:K10"/>
    <mergeCell ref="A12:B16"/>
    <mergeCell ref="D12:G12"/>
    <mergeCell ref="H12:I12"/>
    <mergeCell ref="J12:K12"/>
    <mergeCell ref="K6:S6"/>
    <mergeCell ref="A7:G7"/>
    <mergeCell ref="S9:S10"/>
    <mergeCell ref="A10:B10"/>
    <mergeCell ref="A11:B11"/>
    <mergeCell ref="D11:G11"/>
    <mergeCell ref="H11:I11"/>
    <mergeCell ref="J11:K11"/>
    <mergeCell ref="O11:R11"/>
    <mergeCell ref="C9:C10"/>
    <mergeCell ref="L1:S2"/>
    <mergeCell ref="I3:J3"/>
    <mergeCell ref="N3:P3"/>
    <mergeCell ref="I4:J4"/>
    <mergeCell ref="N4:P4"/>
    <mergeCell ref="L9:N9"/>
    <mergeCell ref="O9:R10"/>
    <mergeCell ref="I5:J5"/>
    <mergeCell ref="L5:M5"/>
    <mergeCell ref="N5:P5"/>
    <mergeCell ref="P25:Q25"/>
    <mergeCell ref="K4:M4"/>
    <mergeCell ref="A9:B9"/>
    <mergeCell ref="F3:H3"/>
    <mergeCell ref="F4:H4"/>
    <mergeCell ref="D15:G15"/>
    <mergeCell ref="H15:I15"/>
    <mergeCell ref="J15:K15"/>
    <mergeCell ref="O15:R15"/>
    <mergeCell ref="G5:H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3">
      <selection activeCell="D32" sqref="D32:L33"/>
    </sheetView>
  </sheetViews>
  <sheetFormatPr defaultColWidth="9.00390625" defaultRowHeight="12.75"/>
  <cols>
    <col min="1" max="1" width="8.00390625" style="0" customWidth="1"/>
    <col min="2" max="2" width="7.875" style="0" customWidth="1"/>
    <col min="8" max="8" width="7.125" style="0" customWidth="1"/>
    <col min="9" max="9" width="5.75390625" style="0" customWidth="1"/>
    <col min="10" max="10" width="7.875" style="0" customWidth="1"/>
    <col min="11" max="11" width="6.75390625" style="0" customWidth="1"/>
    <col min="12" max="12" width="6.25390625" style="0" customWidth="1"/>
    <col min="13" max="13" width="6.625" style="0" customWidth="1"/>
    <col min="14" max="14" width="6.75390625" style="0" customWidth="1"/>
    <col min="15" max="15" width="5.625" style="0" customWidth="1"/>
    <col min="16" max="16" width="4.375" style="0" customWidth="1"/>
    <col min="17" max="17" width="4.625" style="0" customWidth="1"/>
    <col min="18" max="18" width="4.7539062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21"/>
      <c r="K1" s="21"/>
      <c r="L1" s="277" t="s">
        <v>180</v>
      </c>
      <c r="M1" s="277"/>
      <c r="N1" s="277"/>
      <c r="O1" s="277"/>
      <c r="P1" s="277"/>
      <c r="Q1" s="277"/>
      <c r="R1" s="277"/>
      <c r="S1" s="277"/>
    </row>
    <row r="2" spans="1:19" ht="25.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23"/>
      <c r="L2" s="277"/>
      <c r="M2" s="277"/>
      <c r="N2" s="277"/>
      <c r="O2" s="277"/>
      <c r="P2" s="277"/>
      <c r="Q2" s="277"/>
      <c r="R2" s="277"/>
      <c r="S2" s="277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78" t="s">
        <v>1</v>
      </c>
      <c r="N3" s="279"/>
      <c r="O3" s="3"/>
      <c r="P3" s="3"/>
      <c r="Q3" s="3"/>
      <c r="R3" s="3"/>
      <c r="S3" s="3"/>
    </row>
    <row r="4" spans="1:19" ht="15">
      <c r="A4" s="3"/>
      <c r="B4" s="3"/>
      <c r="C4" s="3"/>
      <c r="D4" s="3"/>
      <c r="E4" s="3"/>
      <c r="F4" s="3"/>
      <c r="G4" s="3"/>
      <c r="H4" s="3"/>
      <c r="I4" s="3"/>
      <c r="J4" s="261" t="s">
        <v>0</v>
      </c>
      <c r="K4" s="261"/>
      <c r="L4" s="262"/>
      <c r="M4" s="294" t="s">
        <v>40</v>
      </c>
      <c r="N4" s="295"/>
      <c r="O4" s="3"/>
      <c r="P4" s="3"/>
      <c r="Q4" s="3"/>
      <c r="R4" s="3"/>
      <c r="S4" s="3"/>
    </row>
    <row r="5" spans="1:19" ht="18.75">
      <c r="A5" s="263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261" t="s">
        <v>2</v>
      </c>
      <c r="L5" s="262"/>
      <c r="M5" s="294" t="s">
        <v>34</v>
      </c>
      <c r="N5" s="296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255" t="s">
        <v>8</v>
      </c>
      <c r="H7" s="255"/>
      <c r="I7" s="255" t="s">
        <v>4</v>
      </c>
      <c r="J7" s="255"/>
      <c r="K7" s="3"/>
      <c r="L7" s="3"/>
      <c r="M7" s="3"/>
      <c r="N7" s="3"/>
      <c r="O7" s="3"/>
      <c r="P7" s="3"/>
      <c r="Q7" s="3"/>
      <c r="R7" s="3"/>
      <c r="S7" s="3"/>
    </row>
    <row r="8" spans="1:19" ht="15.75">
      <c r="A8" s="3"/>
      <c r="B8" s="5" t="s">
        <v>3</v>
      </c>
      <c r="C8" s="6"/>
      <c r="D8" s="6"/>
      <c r="E8" s="7"/>
      <c r="F8" s="7"/>
      <c r="G8" s="256"/>
      <c r="H8" s="256"/>
      <c r="I8" s="297"/>
      <c r="J8" s="256"/>
      <c r="K8" s="8"/>
      <c r="L8" s="8"/>
      <c r="M8" s="9"/>
      <c r="N8" s="9"/>
      <c r="O8" s="9"/>
      <c r="P8" s="9"/>
      <c r="Q8" s="3"/>
      <c r="R8" s="3"/>
      <c r="S8" s="3"/>
    </row>
    <row r="9" spans="1:19" ht="12.75">
      <c r="A9" s="258" t="s">
        <v>175</v>
      </c>
      <c r="B9" s="258"/>
      <c r="C9" s="258"/>
      <c r="D9" s="258"/>
      <c r="E9" s="258"/>
      <c r="F9" s="258"/>
      <c r="G9" s="258"/>
      <c r="H9" s="3"/>
      <c r="I9" s="3"/>
      <c r="J9" s="3"/>
      <c r="K9" s="8" t="s">
        <v>181</v>
      </c>
      <c r="L9" s="8"/>
      <c r="M9" s="8"/>
      <c r="N9" s="8"/>
      <c r="O9" s="8"/>
      <c r="P9" s="8"/>
      <c r="Q9" s="3"/>
      <c r="R9" s="3"/>
      <c r="S9" s="3"/>
    </row>
    <row r="10" spans="1:19" ht="38.25" customHeight="1">
      <c r="A10" s="161" t="s">
        <v>93</v>
      </c>
      <c r="B10" s="162"/>
      <c r="C10" s="194" t="s">
        <v>6</v>
      </c>
      <c r="D10" s="147" t="s">
        <v>9</v>
      </c>
      <c r="E10" s="248"/>
      <c r="F10" s="248"/>
      <c r="G10" s="249"/>
      <c r="H10" s="147" t="s">
        <v>94</v>
      </c>
      <c r="I10" s="249"/>
      <c r="J10" s="147" t="s">
        <v>10</v>
      </c>
      <c r="K10" s="249"/>
      <c r="L10" s="130" t="s">
        <v>7</v>
      </c>
      <c r="M10" s="253"/>
      <c r="N10" s="131"/>
      <c r="O10" s="236" t="s">
        <v>32</v>
      </c>
      <c r="P10" s="280"/>
      <c r="Q10" s="280"/>
      <c r="R10" s="281"/>
      <c r="S10" s="242" t="s">
        <v>11</v>
      </c>
    </row>
    <row r="11" spans="1:19" ht="15.75">
      <c r="A11" s="130" t="s">
        <v>5</v>
      </c>
      <c r="B11" s="131"/>
      <c r="C11" s="195"/>
      <c r="D11" s="250"/>
      <c r="E11" s="251"/>
      <c r="F11" s="251"/>
      <c r="G11" s="252"/>
      <c r="H11" s="250"/>
      <c r="I11" s="252"/>
      <c r="J11" s="250"/>
      <c r="K11" s="252"/>
      <c r="L11" s="10" t="s">
        <v>35</v>
      </c>
      <c r="M11" s="10"/>
      <c r="N11" s="10"/>
      <c r="O11" s="282"/>
      <c r="P11" s="283"/>
      <c r="Q11" s="283"/>
      <c r="R11" s="284"/>
      <c r="S11" s="243"/>
    </row>
    <row r="12" spans="1:19" ht="15.75">
      <c r="A12" s="244">
        <v>1</v>
      </c>
      <c r="B12" s="245"/>
      <c r="C12" s="11">
        <v>2</v>
      </c>
      <c r="D12" s="244">
        <v>3</v>
      </c>
      <c r="E12" s="246"/>
      <c r="F12" s="246"/>
      <c r="G12" s="245"/>
      <c r="H12" s="244">
        <v>4</v>
      </c>
      <c r="I12" s="245"/>
      <c r="J12" s="244">
        <v>5</v>
      </c>
      <c r="K12" s="245"/>
      <c r="L12" s="11">
        <v>6</v>
      </c>
      <c r="M12" s="11">
        <v>7</v>
      </c>
      <c r="N12" s="11">
        <v>8</v>
      </c>
      <c r="O12" s="244">
        <v>9</v>
      </c>
      <c r="P12" s="246"/>
      <c r="Q12" s="246"/>
      <c r="R12" s="245"/>
      <c r="S12" s="11">
        <v>10</v>
      </c>
    </row>
    <row r="13" spans="1:19" ht="15.75">
      <c r="A13" s="24"/>
      <c r="B13" s="25"/>
      <c r="C13" s="1"/>
      <c r="D13" s="126" t="s">
        <v>14</v>
      </c>
      <c r="E13" s="126"/>
      <c r="F13" s="126"/>
      <c r="G13" s="126"/>
      <c r="H13" s="112">
        <v>1</v>
      </c>
      <c r="I13" s="112"/>
      <c r="J13" s="113">
        <v>12178</v>
      </c>
      <c r="K13" s="113"/>
      <c r="L13" s="15"/>
      <c r="M13" s="15"/>
      <c r="N13" s="15"/>
      <c r="O13" s="114">
        <f>J13+L13</f>
        <v>12178</v>
      </c>
      <c r="P13" s="114"/>
      <c r="Q13" s="114"/>
      <c r="R13" s="114"/>
      <c r="S13" s="15"/>
    </row>
    <row r="14" spans="1:19" ht="30.75" customHeight="1">
      <c r="A14" s="26"/>
      <c r="B14" s="27"/>
      <c r="C14" s="1"/>
      <c r="D14" s="125" t="s">
        <v>95</v>
      </c>
      <c r="E14" s="125"/>
      <c r="F14" s="125"/>
      <c r="G14" s="125"/>
      <c r="H14" s="221">
        <v>1</v>
      </c>
      <c r="I14" s="222"/>
      <c r="J14" s="113">
        <v>10951</v>
      </c>
      <c r="K14" s="113"/>
      <c r="L14" s="15"/>
      <c r="M14" s="15"/>
      <c r="N14" s="15"/>
      <c r="O14" s="212">
        <f>J14</f>
        <v>10951</v>
      </c>
      <c r="P14" s="213"/>
      <c r="Q14" s="213"/>
      <c r="R14" s="214"/>
      <c r="S14" s="15"/>
    </row>
    <row r="15" spans="1:19" ht="15.75">
      <c r="A15" s="26"/>
      <c r="B15" s="27"/>
      <c r="C15" s="1"/>
      <c r="D15" s="126" t="s">
        <v>96</v>
      </c>
      <c r="E15" s="126"/>
      <c r="F15" s="126"/>
      <c r="G15" s="126"/>
      <c r="H15" s="298">
        <v>3</v>
      </c>
      <c r="I15" s="298"/>
      <c r="J15" s="113">
        <v>8290</v>
      </c>
      <c r="K15" s="113"/>
      <c r="L15" s="15"/>
      <c r="M15" s="15"/>
      <c r="N15" s="15"/>
      <c r="O15" s="114">
        <f>(J15+L15)*H15</f>
        <v>24870</v>
      </c>
      <c r="P15" s="114"/>
      <c r="Q15" s="114"/>
      <c r="R15" s="114"/>
      <c r="S15" s="15"/>
    </row>
    <row r="16" spans="1:19" ht="31.5" customHeight="1">
      <c r="A16" s="26"/>
      <c r="B16" s="27"/>
      <c r="C16" s="1"/>
      <c r="D16" s="125" t="s">
        <v>97</v>
      </c>
      <c r="E16" s="126"/>
      <c r="F16" s="126"/>
      <c r="G16" s="126"/>
      <c r="H16" s="112">
        <v>1</v>
      </c>
      <c r="I16" s="112"/>
      <c r="J16" s="113">
        <v>8290</v>
      </c>
      <c r="K16" s="113"/>
      <c r="L16" s="15"/>
      <c r="M16" s="15"/>
      <c r="N16" s="15"/>
      <c r="O16" s="114">
        <f aca="true" t="shared" si="0" ref="O16:O23">(J16+L16)*H16</f>
        <v>8290</v>
      </c>
      <c r="P16" s="114"/>
      <c r="Q16" s="114"/>
      <c r="R16" s="114"/>
      <c r="S16" s="15"/>
    </row>
    <row r="17" spans="1:19" ht="30" customHeight="1">
      <c r="A17" s="26"/>
      <c r="B17" s="27"/>
      <c r="C17" s="1"/>
      <c r="D17" s="299" t="s">
        <v>98</v>
      </c>
      <c r="E17" s="300"/>
      <c r="F17" s="300"/>
      <c r="G17" s="301"/>
      <c r="H17" s="221">
        <v>1</v>
      </c>
      <c r="I17" s="222"/>
      <c r="J17" s="223">
        <v>8290</v>
      </c>
      <c r="K17" s="224"/>
      <c r="L17" s="15"/>
      <c r="M17" s="15"/>
      <c r="N17" s="15"/>
      <c r="O17" s="114">
        <f>(J17+L17)*H17</f>
        <v>8290</v>
      </c>
      <c r="P17" s="114"/>
      <c r="Q17" s="114"/>
      <c r="R17" s="114"/>
      <c r="S17" s="15"/>
    </row>
    <row r="18" spans="1:19" ht="28.5" customHeight="1">
      <c r="A18" s="26"/>
      <c r="B18" s="27"/>
      <c r="C18" s="1"/>
      <c r="D18" s="125" t="s">
        <v>99</v>
      </c>
      <c r="E18" s="126"/>
      <c r="F18" s="126"/>
      <c r="G18" s="126"/>
      <c r="H18" s="112">
        <v>6</v>
      </c>
      <c r="I18" s="112"/>
      <c r="J18" s="113">
        <v>7523</v>
      </c>
      <c r="K18" s="113"/>
      <c r="L18" s="15"/>
      <c r="M18" s="15"/>
      <c r="N18" s="15"/>
      <c r="O18" s="114">
        <f t="shared" si="0"/>
        <v>45138</v>
      </c>
      <c r="P18" s="114"/>
      <c r="Q18" s="114"/>
      <c r="R18" s="114"/>
      <c r="S18" s="15"/>
    </row>
    <row r="19" spans="1:19" ht="19.5" customHeight="1">
      <c r="A19" s="26"/>
      <c r="B19" s="27"/>
      <c r="C19" s="1"/>
      <c r="D19" s="299" t="s">
        <v>100</v>
      </c>
      <c r="E19" s="300"/>
      <c r="F19" s="300"/>
      <c r="G19" s="301"/>
      <c r="H19" s="221">
        <v>2</v>
      </c>
      <c r="I19" s="222"/>
      <c r="J19" s="113">
        <v>7523</v>
      </c>
      <c r="K19" s="113"/>
      <c r="L19" s="15"/>
      <c r="M19" s="15"/>
      <c r="N19" s="15"/>
      <c r="O19" s="114">
        <f>(J19+L19)*H19</f>
        <v>15046</v>
      </c>
      <c r="P19" s="114"/>
      <c r="Q19" s="114"/>
      <c r="R19" s="114"/>
      <c r="S19" s="15"/>
    </row>
    <row r="20" spans="1:19" ht="32.25" customHeight="1">
      <c r="A20" s="26"/>
      <c r="B20" s="27"/>
      <c r="C20" s="1"/>
      <c r="D20" s="125" t="s">
        <v>101</v>
      </c>
      <c r="E20" s="126"/>
      <c r="F20" s="126"/>
      <c r="G20" s="126"/>
      <c r="H20" s="112">
        <v>1</v>
      </c>
      <c r="I20" s="112"/>
      <c r="J20" s="113">
        <v>8290</v>
      </c>
      <c r="K20" s="113"/>
      <c r="L20" s="15"/>
      <c r="M20" s="15"/>
      <c r="N20" s="15"/>
      <c r="O20" s="114">
        <f t="shared" si="0"/>
        <v>8290</v>
      </c>
      <c r="P20" s="114"/>
      <c r="Q20" s="114"/>
      <c r="R20" s="114"/>
      <c r="S20" s="15"/>
    </row>
    <row r="21" spans="1:19" ht="15.75">
      <c r="A21" s="26"/>
      <c r="B21" s="27"/>
      <c r="C21" s="1"/>
      <c r="D21" s="270" t="s">
        <v>102</v>
      </c>
      <c r="E21" s="271"/>
      <c r="F21" s="271"/>
      <c r="G21" s="272"/>
      <c r="H21" s="221">
        <v>2</v>
      </c>
      <c r="I21" s="222"/>
      <c r="J21" s="223">
        <v>4994</v>
      </c>
      <c r="K21" s="224"/>
      <c r="L21" s="15"/>
      <c r="M21" s="15"/>
      <c r="N21" s="15"/>
      <c r="O21" s="212">
        <f t="shared" si="0"/>
        <v>9988</v>
      </c>
      <c r="P21" s="213"/>
      <c r="Q21" s="213"/>
      <c r="R21" s="214"/>
      <c r="S21" s="15"/>
    </row>
    <row r="22" spans="1:19" ht="15.75">
      <c r="A22" s="26"/>
      <c r="B22" s="27"/>
      <c r="C22" s="1"/>
      <c r="D22" s="126" t="s">
        <v>103</v>
      </c>
      <c r="E22" s="126"/>
      <c r="F22" s="126"/>
      <c r="G22" s="126"/>
      <c r="H22" s="112">
        <v>1</v>
      </c>
      <c r="I22" s="112"/>
      <c r="J22" s="113">
        <v>4693</v>
      </c>
      <c r="K22" s="113"/>
      <c r="L22" s="15"/>
      <c r="M22" s="15"/>
      <c r="N22" s="15"/>
      <c r="O22" s="114">
        <f t="shared" si="0"/>
        <v>4693</v>
      </c>
      <c r="P22" s="114"/>
      <c r="Q22" s="114"/>
      <c r="R22" s="114"/>
      <c r="S22" s="15"/>
    </row>
    <row r="23" spans="1:19" ht="28.5" customHeight="1">
      <c r="A23" s="26"/>
      <c r="B23" s="27"/>
      <c r="C23" s="1"/>
      <c r="D23" s="125" t="s">
        <v>104</v>
      </c>
      <c r="E23" s="126"/>
      <c r="F23" s="126"/>
      <c r="G23" s="126"/>
      <c r="H23" s="112">
        <v>1</v>
      </c>
      <c r="I23" s="112"/>
      <c r="J23" s="113">
        <v>3730</v>
      </c>
      <c r="K23" s="113"/>
      <c r="L23" s="15"/>
      <c r="M23" s="15"/>
      <c r="N23" s="15"/>
      <c r="O23" s="114">
        <f t="shared" si="0"/>
        <v>3730</v>
      </c>
      <c r="P23" s="114"/>
      <c r="Q23" s="114"/>
      <c r="R23" s="114"/>
      <c r="S23" s="15"/>
    </row>
    <row r="24" spans="1:19" ht="15.75">
      <c r="A24" s="28"/>
      <c r="B24" s="29"/>
      <c r="C24" s="1"/>
      <c r="D24" s="290" t="s">
        <v>18</v>
      </c>
      <c r="E24" s="290"/>
      <c r="F24" s="290"/>
      <c r="G24" s="290"/>
      <c r="H24" s="302">
        <f>H13+H14+H15+H16+H17+H18+H19+H20+H21+H22+H23</f>
        <v>20</v>
      </c>
      <c r="I24" s="302"/>
      <c r="J24" s="113" t="s">
        <v>36</v>
      </c>
      <c r="K24" s="113"/>
      <c r="L24" s="15"/>
      <c r="M24" s="15" t="s">
        <v>36</v>
      </c>
      <c r="N24" s="15" t="s">
        <v>36</v>
      </c>
      <c r="O24" s="114">
        <f>SUM(O13:R23)</f>
        <v>151464</v>
      </c>
      <c r="P24" s="114"/>
      <c r="Q24" s="114"/>
      <c r="R24" s="114"/>
      <c r="S24" s="15"/>
    </row>
    <row r="25" spans="1:19" ht="15.75">
      <c r="A25" s="95"/>
      <c r="B25" s="95"/>
      <c r="C25" s="2"/>
      <c r="D25" s="293" t="s">
        <v>41</v>
      </c>
      <c r="E25" s="293"/>
      <c r="F25" s="293"/>
      <c r="G25" s="293"/>
      <c r="H25" s="95"/>
      <c r="I25" s="95"/>
      <c r="J25" s="95"/>
      <c r="K25" s="95"/>
      <c r="L25" s="2"/>
      <c r="M25" s="2"/>
      <c r="N25" s="2"/>
      <c r="O25" s="303"/>
      <c r="P25" s="303"/>
      <c r="Q25" s="303"/>
      <c r="R25" s="303"/>
      <c r="S25" s="2"/>
    </row>
    <row r="26" spans="1:19" ht="15.75">
      <c r="A26" s="95"/>
      <c r="B26" s="95"/>
      <c r="C26" s="2"/>
      <c r="D26" s="304" t="s">
        <v>105</v>
      </c>
      <c r="E26" s="304"/>
      <c r="F26" s="304"/>
      <c r="G26" s="304"/>
      <c r="H26" s="305">
        <v>16</v>
      </c>
      <c r="I26" s="305"/>
      <c r="J26" s="95"/>
      <c r="K26" s="95"/>
      <c r="L26" s="2"/>
      <c r="M26" s="2"/>
      <c r="N26" s="2"/>
      <c r="O26" s="306">
        <f>O13+O14+O15+O16+O17+O18+O19+O20</f>
        <v>133053</v>
      </c>
      <c r="P26" s="306"/>
      <c r="Q26" s="306"/>
      <c r="R26" s="306"/>
      <c r="S26" s="2"/>
    </row>
    <row r="27" spans="1:19" ht="15.75">
      <c r="A27" s="2"/>
      <c r="B27" s="2"/>
      <c r="C27" s="2"/>
      <c r="D27" s="307" t="s">
        <v>106</v>
      </c>
      <c r="E27" s="293"/>
      <c r="F27" s="293"/>
      <c r="G27" s="293"/>
      <c r="H27" s="95">
        <v>6</v>
      </c>
      <c r="I27" s="95"/>
      <c r="J27" s="2"/>
      <c r="K27" s="2"/>
      <c r="L27" s="2"/>
      <c r="M27" s="2"/>
      <c r="N27" s="2"/>
      <c r="O27" s="303">
        <v>45138</v>
      </c>
      <c r="P27" s="303"/>
      <c r="Q27" s="303"/>
      <c r="R27" s="303"/>
      <c r="S27" s="2"/>
    </row>
    <row r="28" spans="1:19" ht="15.75">
      <c r="A28" s="95"/>
      <c r="B28" s="95"/>
      <c r="C28" s="2"/>
      <c r="D28" s="308" t="s">
        <v>43</v>
      </c>
      <c r="E28" s="308"/>
      <c r="F28" s="308"/>
      <c r="G28" s="308"/>
      <c r="H28" s="305">
        <v>2</v>
      </c>
      <c r="I28" s="305"/>
      <c r="J28" s="95"/>
      <c r="K28" s="95"/>
      <c r="L28" s="2"/>
      <c r="M28" s="2"/>
      <c r="N28" s="2"/>
      <c r="O28" s="306">
        <v>9988</v>
      </c>
      <c r="P28" s="306"/>
      <c r="Q28" s="306"/>
      <c r="R28" s="306"/>
      <c r="S28" s="2"/>
    </row>
    <row r="29" spans="4:18" ht="15.75">
      <c r="D29" s="30" t="s">
        <v>107</v>
      </c>
      <c r="E29" s="30"/>
      <c r="F29" s="30"/>
      <c r="G29" s="30"/>
      <c r="H29" s="309">
        <v>2</v>
      </c>
      <c r="I29" s="309"/>
      <c r="O29" s="310">
        <v>8423</v>
      </c>
      <c r="P29" s="310"/>
      <c r="Q29" s="310"/>
      <c r="R29" s="310"/>
    </row>
    <row r="30" spans="4:18" ht="15.75">
      <c r="D30" s="31" t="s">
        <v>108</v>
      </c>
      <c r="E30" s="31"/>
      <c r="H30" s="311">
        <v>1</v>
      </c>
      <c r="I30" s="311"/>
      <c r="O30" s="312">
        <v>4693</v>
      </c>
      <c r="P30" s="312"/>
      <c r="Q30" s="312"/>
      <c r="R30" s="312"/>
    </row>
    <row r="31" spans="4:18" ht="15.75">
      <c r="D31" s="313"/>
      <c r="E31" s="313"/>
      <c r="F31" s="313"/>
      <c r="G31" s="313"/>
      <c r="H31" s="313"/>
      <c r="I31" s="313"/>
      <c r="J31" s="313"/>
      <c r="K31" s="313"/>
      <c r="L31" s="313"/>
      <c r="O31" s="32"/>
      <c r="P31" s="32"/>
      <c r="Q31" s="32"/>
      <c r="R31" s="32"/>
    </row>
    <row r="32" spans="4:18" ht="33" customHeight="1">
      <c r="D32" s="93" t="s">
        <v>182</v>
      </c>
      <c r="E32" s="93"/>
      <c r="F32" s="93"/>
      <c r="G32" s="93"/>
      <c r="H32" s="93"/>
      <c r="I32" s="93"/>
      <c r="J32" s="93"/>
      <c r="K32" s="93"/>
      <c r="L32" s="93"/>
      <c r="O32" s="33"/>
      <c r="P32" s="33"/>
      <c r="Q32" s="33"/>
      <c r="R32" s="33"/>
    </row>
    <row r="33" spans="4:13" ht="35.25" customHeight="1">
      <c r="D33" s="93" t="s">
        <v>183</v>
      </c>
      <c r="E33" s="93"/>
      <c r="F33" s="93"/>
      <c r="G33" s="93"/>
      <c r="H33" s="93"/>
      <c r="I33" s="93"/>
      <c r="J33" s="93"/>
      <c r="K33" s="93"/>
      <c r="L33" s="93"/>
      <c r="M33" s="34"/>
    </row>
    <row r="34" spans="4:13" ht="15.75">
      <c r="D34" s="94" t="s">
        <v>171</v>
      </c>
      <c r="E34" s="94"/>
      <c r="F34" s="94"/>
      <c r="G34" s="94"/>
      <c r="H34" s="94"/>
      <c r="I34" s="94"/>
      <c r="J34" s="94"/>
      <c r="K34" s="94"/>
      <c r="L34" s="94"/>
      <c r="M34" s="35"/>
    </row>
    <row r="35" spans="4:13" ht="15.75">
      <c r="D35" s="94"/>
      <c r="E35" s="94"/>
      <c r="F35" s="94"/>
      <c r="G35" s="94"/>
      <c r="H35" s="94"/>
      <c r="I35" s="94"/>
      <c r="J35" s="94"/>
      <c r="K35" s="94"/>
      <c r="L35" s="94"/>
      <c r="M35" s="34"/>
    </row>
    <row r="36" spans="4:13" ht="15.75">
      <c r="D36" s="94"/>
      <c r="E36" s="94"/>
      <c r="F36" s="94"/>
      <c r="G36" s="94"/>
      <c r="H36" s="94"/>
      <c r="I36" s="94"/>
      <c r="J36" s="94"/>
      <c r="K36" s="94"/>
      <c r="L36" s="94"/>
      <c r="M36" s="34"/>
    </row>
  </sheetData>
  <sheetProtection/>
  <mergeCells count="100">
    <mergeCell ref="D33:L33"/>
    <mergeCell ref="D34:L36"/>
    <mergeCell ref="H29:I29"/>
    <mergeCell ref="O29:R29"/>
    <mergeCell ref="H30:I30"/>
    <mergeCell ref="O30:R30"/>
    <mergeCell ref="D31:L31"/>
    <mergeCell ref="D32:L32"/>
    <mergeCell ref="D27:G27"/>
    <mergeCell ref="H27:I27"/>
    <mergeCell ref="O27:R27"/>
    <mergeCell ref="A28:B28"/>
    <mergeCell ref="D28:G28"/>
    <mergeCell ref="H28:I28"/>
    <mergeCell ref="J28:K28"/>
    <mergeCell ref="O28:R28"/>
    <mergeCell ref="A25:B25"/>
    <mergeCell ref="D25:G25"/>
    <mergeCell ref="H25:I25"/>
    <mergeCell ref="J25:K25"/>
    <mergeCell ref="O25:R25"/>
    <mergeCell ref="A26:B26"/>
    <mergeCell ref="D26:G26"/>
    <mergeCell ref="H26:I26"/>
    <mergeCell ref="J26:K26"/>
    <mergeCell ref="O26:R26"/>
    <mergeCell ref="D23:G23"/>
    <mergeCell ref="H23:I23"/>
    <mergeCell ref="J23:K23"/>
    <mergeCell ref="O23:R23"/>
    <mergeCell ref="D24:G24"/>
    <mergeCell ref="H24:I24"/>
    <mergeCell ref="J24:K24"/>
    <mergeCell ref="O24:R24"/>
    <mergeCell ref="D21:G21"/>
    <mergeCell ref="H21:I21"/>
    <mergeCell ref="J21:K21"/>
    <mergeCell ref="O21:R21"/>
    <mergeCell ref="D22:G22"/>
    <mergeCell ref="H22:I22"/>
    <mergeCell ref="J22:K22"/>
    <mergeCell ref="O22:R22"/>
    <mergeCell ref="D19:G19"/>
    <mergeCell ref="H19:I19"/>
    <mergeCell ref="J19:K19"/>
    <mergeCell ref="O19:R19"/>
    <mergeCell ref="D20:G20"/>
    <mergeCell ref="H20:I20"/>
    <mergeCell ref="J20:K20"/>
    <mergeCell ref="O20:R20"/>
    <mergeCell ref="D17:G17"/>
    <mergeCell ref="H17:I17"/>
    <mergeCell ref="J17:K17"/>
    <mergeCell ref="O17:R17"/>
    <mergeCell ref="D18:G18"/>
    <mergeCell ref="H18:I18"/>
    <mergeCell ref="J18:K18"/>
    <mergeCell ref="O18:R18"/>
    <mergeCell ref="D15:G15"/>
    <mergeCell ref="H15:I15"/>
    <mergeCell ref="J15:K15"/>
    <mergeCell ref="O15:R15"/>
    <mergeCell ref="D16:G16"/>
    <mergeCell ref="H16:I16"/>
    <mergeCell ref="J16:K16"/>
    <mergeCell ref="O16:R16"/>
    <mergeCell ref="D13:G13"/>
    <mergeCell ref="H13:I13"/>
    <mergeCell ref="J13:K13"/>
    <mergeCell ref="O13:R13"/>
    <mergeCell ref="D14:G14"/>
    <mergeCell ref="H14:I14"/>
    <mergeCell ref="J14:K14"/>
    <mergeCell ref="O14:R14"/>
    <mergeCell ref="L10:N10"/>
    <mergeCell ref="O10:R11"/>
    <mergeCell ref="S10:S11"/>
    <mergeCell ref="A11:B11"/>
    <mergeCell ref="A12:B12"/>
    <mergeCell ref="D12:G12"/>
    <mergeCell ref="H12:I12"/>
    <mergeCell ref="J12:K12"/>
    <mergeCell ref="O12:R12"/>
    <mergeCell ref="G7:H7"/>
    <mergeCell ref="I7:J7"/>
    <mergeCell ref="G8:H8"/>
    <mergeCell ref="I8:J8"/>
    <mergeCell ref="A9:G9"/>
    <mergeCell ref="A10:B10"/>
    <mergeCell ref="C10:C11"/>
    <mergeCell ref="D10:G11"/>
    <mergeCell ref="H10:I11"/>
    <mergeCell ref="J10:K11"/>
    <mergeCell ref="L1:S2"/>
    <mergeCell ref="M3:N3"/>
    <mergeCell ref="J4:L4"/>
    <mergeCell ref="M4:N4"/>
    <mergeCell ref="A5:J5"/>
    <mergeCell ref="K5:L5"/>
    <mergeCell ref="M5:N5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workbookViewId="0" topLeftCell="A19">
      <selection activeCell="AK41" sqref="AK41:CV42"/>
    </sheetView>
  </sheetViews>
  <sheetFormatPr defaultColWidth="0.875" defaultRowHeight="12.75"/>
  <cols>
    <col min="1" max="19" width="0.875" style="44" customWidth="1"/>
    <col min="20" max="20" width="9.375" style="44" customWidth="1"/>
    <col min="21" max="59" width="0.875" style="44" customWidth="1"/>
    <col min="60" max="60" width="18.00390625" style="44" customWidth="1"/>
    <col min="61" max="89" width="0.875" style="44" customWidth="1"/>
    <col min="90" max="90" width="2.00390625" style="44" customWidth="1"/>
    <col min="91" max="100" width="0.875" style="44" customWidth="1"/>
    <col min="101" max="101" width="3.375" style="44" customWidth="1"/>
    <col min="102" max="111" width="0.875" style="44" customWidth="1"/>
    <col min="112" max="112" width="2.125" style="44" customWidth="1"/>
    <col min="113" max="122" width="0.875" style="44" customWidth="1"/>
    <col min="123" max="123" width="3.00390625" style="44" customWidth="1"/>
    <col min="124" max="146" width="0.875" style="44" customWidth="1"/>
    <col min="147" max="147" width="0.37109375" style="44" customWidth="1"/>
    <col min="148" max="149" width="0.875" style="44" hidden="1" customWidth="1"/>
    <col min="150" max="150" width="0.12890625" style="44" customWidth="1"/>
    <col min="151" max="151" width="0.875" style="44" hidden="1" customWidth="1"/>
    <col min="152" max="16384" width="0.875" style="44" customWidth="1"/>
  </cols>
  <sheetData>
    <row r="1" spans="114:166" s="43" customFormat="1" ht="49.5" customHeight="1">
      <c r="DJ1" s="314" t="s">
        <v>186</v>
      </c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</row>
    <row r="2" spans="152:166" ht="12.75">
      <c r="EV2" s="407" t="s">
        <v>1</v>
      </c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9"/>
    </row>
    <row r="3" spans="150:166" ht="12.75">
      <c r="ET3" s="45" t="s">
        <v>0</v>
      </c>
      <c r="EV3" s="407" t="s">
        <v>40</v>
      </c>
      <c r="EW3" s="408"/>
      <c r="EX3" s="408"/>
      <c r="EY3" s="408"/>
      <c r="EZ3" s="408"/>
      <c r="FA3" s="408"/>
      <c r="FB3" s="408"/>
      <c r="FC3" s="408"/>
      <c r="FD3" s="408"/>
      <c r="FE3" s="408"/>
      <c r="FF3" s="408"/>
      <c r="FG3" s="408"/>
      <c r="FH3" s="408"/>
      <c r="FI3" s="408"/>
      <c r="FJ3" s="409"/>
    </row>
    <row r="4" spans="1:166" ht="15.75">
      <c r="A4" s="410" t="s">
        <v>115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410"/>
      <c r="CZ4" s="410"/>
      <c r="DA4" s="410"/>
      <c r="DB4" s="410"/>
      <c r="DC4" s="410"/>
      <c r="DD4" s="410"/>
      <c r="DE4" s="410"/>
      <c r="DF4" s="410"/>
      <c r="DG4" s="410"/>
      <c r="DH4" s="410"/>
      <c r="DI4" s="410"/>
      <c r="DJ4" s="410"/>
      <c r="DK4" s="410"/>
      <c r="DL4" s="410"/>
      <c r="DM4" s="410"/>
      <c r="DN4" s="410"/>
      <c r="DO4" s="410"/>
      <c r="DP4" s="410"/>
      <c r="DQ4" s="410"/>
      <c r="DR4" s="410"/>
      <c r="DS4" s="410"/>
      <c r="DT4" s="410"/>
      <c r="DU4" s="410"/>
      <c r="DV4" s="410"/>
      <c r="DW4" s="410"/>
      <c r="DX4" s="410"/>
      <c r="DY4" s="410"/>
      <c r="DZ4" s="410"/>
      <c r="EA4" s="410"/>
      <c r="EB4" s="410"/>
      <c r="EC4" s="410"/>
      <c r="ED4" s="410"/>
      <c r="EE4" s="410"/>
      <c r="EF4" s="410"/>
      <c r="EG4" s="410"/>
      <c r="EH4" s="410"/>
      <c r="EI4" s="410"/>
      <c r="ET4" s="45" t="s">
        <v>2</v>
      </c>
      <c r="EV4" s="411" t="s">
        <v>34</v>
      </c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3"/>
    </row>
    <row r="5" spans="1:139" s="43" customFormat="1" ht="11.25">
      <c r="A5" s="414" t="s">
        <v>116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  <c r="DB5" s="414"/>
      <c r="DC5" s="414"/>
      <c r="DD5" s="414"/>
      <c r="DE5" s="414"/>
      <c r="DF5" s="414"/>
      <c r="DG5" s="414"/>
      <c r="DH5" s="414"/>
      <c r="DI5" s="414"/>
      <c r="DJ5" s="414"/>
      <c r="DK5" s="414"/>
      <c r="DL5" s="414"/>
      <c r="DM5" s="414"/>
      <c r="DN5" s="414"/>
      <c r="DO5" s="414"/>
      <c r="DP5" s="414"/>
      <c r="DQ5" s="414"/>
      <c r="DR5" s="414"/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/>
      <c r="ED5" s="414"/>
      <c r="EE5" s="414"/>
      <c r="EF5" s="414"/>
      <c r="EG5" s="414"/>
      <c r="EH5" s="414"/>
      <c r="EI5" s="414"/>
    </row>
    <row r="7" spans="69:104" ht="13.5" customHeight="1">
      <c r="BQ7" s="415" t="s">
        <v>117</v>
      </c>
      <c r="BR7" s="416"/>
      <c r="BS7" s="416"/>
      <c r="BT7" s="416"/>
      <c r="BU7" s="416"/>
      <c r="BV7" s="416"/>
      <c r="BW7" s="416"/>
      <c r="BX7" s="416"/>
      <c r="BY7" s="416"/>
      <c r="BZ7" s="416"/>
      <c r="CA7" s="416"/>
      <c r="CB7" s="416"/>
      <c r="CC7" s="416"/>
      <c r="CD7" s="416"/>
      <c r="CE7" s="416"/>
      <c r="CF7" s="416"/>
      <c r="CG7" s="416"/>
      <c r="CH7" s="417"/>
      <c r="CI7" s="415" t="s">
        <v>4</v>
      </c>
      <c r="CJ7" s="416"/>
      <c r="CK7" s="416"/>
      <c r="CL7" s="416"/>
      <c r="CM7" s="416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6"/>
      <c r="CZ7" s="417"/>
    </row>
    <row r="8" spans="67:104" ht="15" customHeight="1">
      <c r="BO8" s="46" t="s">
        <v>3</v>
      </c>
      <c r="BQ8" s="389"/>
      <c r="BR8" s="390"/>
      <c r="BS8" s="390"/>
      <c r="BT8" s="390"/>
      <c r="BU8" s="390"/>
      <c r="BV8" s="390"/>
      <c r="BW8" s="390"/>
      <c r="BX8" s="390"/>
      <c r="BY8" s="390"/>
      <c r="BZ8" s="390"/>
      <c r="CA8" s="390"/>
      <c r="CB8" s="390"/>
      <c r="CC8" s="390"/>
      <c r="CD8" s="390"/>
      <c r="CE8" s="390"/>
      <c r="CF8" s="390"/>
      <c r="CG8" s="390"/>
      <c r="CH8" s="391"/>
      <c r="CI8" s="389"/>
      <c r="CJ8" s="390"/>
      <c r="CK8" s="390"/>
      <c r="CL8" s="390"/>
      <c r="CM8" s="390"/>
      <c r="CN8" s="390"/>
      <c r="CO8" s="390"/>
      <c r="CP8" s="390"/>
      <c r="CQ8" s="390"/>
      <c r="CR8" s="390"/>
      <c r="CS8" s="390"/>
      <c r="CT8" s="390"/>
      <c r="CU8" s="390"/>
      <c r="CV8" s="390"/>
      <c r="CW8" s="390"/>
      <c r="CX8" s="390"/>
      <c r="CY8" s="390"/>
      <c r="CZ8" s="391"/>
    </row>
    <row r="9" spans="34:166" ht="12.75">
      <c r="AH9" s="45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Z9" s="47"/>
      <c r="BA9" s="47"/>
      <c r="BB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9"/>
      <c r="BR9" s="49"/>
      <c r="BS9" s="49"/>
      <c r="BT9" s="49"/>
      <c r="BU9" s="47"/>
      <c r="BV9" s="47"/>
      <c r="BW9" s="47"/>
      <c r="DE9" s="44" t="s">
        <v>118</v>
      </c>
      <c r="DW9" s="50"/>
      <c r="DX9" s="392">
        <f>BI35</f>
        <v>20</v>
      </c>
      <c r="DY9" s="392"/>
      <c r="DZ9" s="392"/>
      <c r="EA9" s="392"/>
      <c r="EB9" s="392"/>
      <c r="EC9" s="392"/>
      <c r="ED9" s="392"/>
      <c r="EE9" s="392"/>
      <c r="EF9" s="392"/>
      <c r="EG9" s="392"/>
      <c r="EH9" s="392"/>
      <c r="EI9" s="392"/>
      <c r="EJ9" s="392"/>
      <c r="EK9" s="392"/>
      <c r="EL9" s="392"/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  <c r="EZ9" s="392"/>
      <c r="FA9" s="392"/>
      <c r="FB9" s="392"/>
      <c r="FJ9" s="45" t="s">
        <v>119</v>
      </c>
    </row>
    <row r="10" spans="16:26" ht="12.75">
      <c r="P10" s="54" t="s">
        <v>109</v>
      </c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166" ht="16.5" customHeight="1">
      <c r="A11" s="404" t="s">
        <v>93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6"/>
      <c r="AE11" s="380" t="s">
        <v>120</v>
      </c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2"/>
      <c r="BI11" s="380" t="s">
        <v>121</v>
      </c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2"/>
      <c r="BX11" s="380" t="s">
        <v>122</v>
      </c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2"/>
      <c r="CM11" s="386" t="s">
        <v>7</v>
      </c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8"/>
      <c r="DT11" s="393" t="s">
        <v>123</v>
      </c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5"/>
      <c r="EV11" s="393" t="s">
        <v>124</v>
      </c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5"/>
    </row>
    <row r="12" spans="1:166" ht="27" customHeight="1">
      <c r="A12" s="396" t="s">
        <v>5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8"/>
      <c r="U12" s="399" t="s">
        <v>6</v>
      </c>
      <c r="V12" s="400"/>
      <c r="W12" s="400"/>
      <c r="X12" s="400"/>
      <c r="Y12" s="400"/>
      <c r="Z12" s="400"/>
      <c r="AA12" s="400"/>
      <c r="AB12" s="400"/>
      <c r="AC12" s="400"/>
      <c r="AD12" s="401"/>
      <c r="AE12" s="383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5"/>
      <c r="BI12" s="383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5"/>
      <c r="BX12" s="383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5"/>
      <c r="CM12" s="402" t="s">
        <v>35</v>
      </c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3"/>
      <c r="CY12" s="403"/>
      <c r="CZ12" s="403"/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/>
      <c r="DS12" s="403"/>
      <c r="DT12" s="396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8"/>
      <c r="EV12" s="396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8"/>
    </row>
    <row r="13" spans="1:166" ht="12.75">
      <c r="A13" s="378">
        <v>1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>
        <v>2</v>
      </c>
      <c r="V13" s="378"/>
      <c r="W13" s="378"/>
      <c r="X13" s="378"/>
      <c r="Y13" s="378"/>
      <c r="Z13" s="378"/>
      <c r="AA13" s="378"/>
      <c r="AB13" s="378"/>
      <c r="AC13" s="378"/>
      <c r="AD13" s="378"/>
      <c r="AE13" s="378">
        <v>3</v>
      </c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>
        <v>4</v>
      </c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>
        <v>5</v>
      </c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>
        <v>6</v>
      </c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>
        <v>7</v>
      </c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>
        <v>8</v>
      </c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>
        <v>9</v>
      </c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  <c r="EU13" s="378"/>
      <c r="EV13" s="378">
        <v>10</v>
      </c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</row>
    <row r="14" spans="1:166" ht="15.75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6" t="s">
        <v>125</v>
      </c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9">
        <v>1</v>
      </c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39"/>
      <c r="BX14" s="321">
        <v>12178</v>
      </c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79">
        <v>1826.7</v>
      </c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2">
        <f>BX14+CM14+CX14+DI14</f>
        <v>14004.7</v>
      </c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</row>
    <row r="15" spans="1:166" ht="30" customHeight="1">
      <c r="A15" s="359" t="s">
        <v>126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1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6" t="s">
        <v>130</v>
      </c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58">
        <v>1</v>
      </c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21">
        <v>10951</v>
      </c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>
        <f>BX15+CM15+CX15+DI15</f>
        <v>10951</v>
      </c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1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</row>
    <row r="16" spans="1:166" ht="15.75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4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6" t="s">
        <v>20</v>
      </c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58">
        <v>3</v>
      </c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21">
        <v>8290</v>
      </c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>
        <f>BI16*BX16</f>
        <v>24870</v>
      </c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</row>
    <row r="17" spans="1:166" ht="15.7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4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6" t="s">
        <v>16</v>
      </c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58">
        <v>2</v>
      </c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77">
        <v>7523</v>
      </c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>
        <f>BI17*BX17</f>
        <v>15046</v>
      </c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1"/>
      <c r="EU17" s="321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</row>
    <row r="18" spans="1:166" ht="15.75">
      <c r="A18" s="365"/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8" t="s">
        <v>18</v>
      </c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9">
        <f>BI15+BI16+BI17</f>
        <v>6</v>
      </c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21" t="s">
        <v>36</v>
      </c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 t="s">
        <v>36</v>
      </c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 t="s">
        <v>36</v>
      </c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2">
        <f>+DT15+DT16+DT17</f>
        <v>50867</v>
      </c>
      <c r="DU18" s="322"/>
      <c r="DV18" s="322"/>
      <c r="DW18" s="322"/>
      <c r="DX18" s="322"/>
      <c r="DY18" s="322"/>
      <c r="DZ18" s="322"/>
      <c r="EA18" s="322"/>
      <c r="EB18" s="322"/>
      <c r="EC18" s="322"/>
      <c r="ED18" s="322"/>
      <c r="EE18" s="322"/>
      <c r="EF18" s="322"/>
      <c r="EG18" s="322"/>
      <c r="EH18" s="322"/>
      <c r="EI18" s="322"/>
      <c r="EJ18" s="322"/>
      <c r="EK18" s="322"/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</row>
    <row r="19" spans="1:166" ht="14.25" customHeight="1">
      <c r="A19" s="359" t="s">
        <v>127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1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6" t="s">
        <v>128</v>
      </c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58">
        <v>1</v>
      </c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21">
        <v>9722</v>
      </c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>
        <f>BX19+CM19+CX19+DI19</f>
        <v>9722</v>
      </c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/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1"/>
      <c r="EU19" s="321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</row>
    <row r="20" spans="1:166" ht="15.75">
      <c r="A20" s="362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4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6" t="s">
        <v>20</v>
      </c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58">
        <v>1</v>
      </c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21">
        <v>8290</v>
      </c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>
        <f>BX20+CM20+CX20+DI20</f>
        <v>8290</v>
      </c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U20" s="321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</row>
    <row r="21" spans="1:166" ht="15.75">
      <c r="A21" s="362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4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6" t="s">
        <v>16</v>
      </c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58">
        <v>2</v>
      </c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77">
        <v>7523</v>
      </c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>
        <f>BI21*BX21</f>
        <v>15046</v>
      </c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</row>
    <row r="22" spans="1:166" ht="15.75">
      <c r="A22" s="362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4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6" t="s">
        <v>13</v>
      </c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58">
        <v>1</v>
      </c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21">
        <v>6192</v>
      </c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>
        <f>BI22*BX22</f>
        <v>6192</v>
      </c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1"/>
      <c r="EU22" s="321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</row>
    <row r="23" spans="1:166" ht="15.75">
      <c r="A23" s="365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8" t="s">
        <v>18</v>
      </c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9">
        <f>BI19+BI20+BI21+BI22</f>
        <v>5</v>
      </c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21" t="s">
        <v>36</v>
      </c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 t="s">
        <v>36</v>
      </c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 t="s">
        <v>36</v>
      </c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2">
        <f>DT19+DT20+DT21+DT22</f>
        <v>39250</v>
      </c>
      <c r="DU23" s="322"/>
      <c r="DV23" s="322"/>
      <c r="DW23" s="322"/>
      <c r="DX23" s="322"/>
      <c r="DY23" s="322"/>
      <c r="DZ23" s="322"/>
      <c r="EA23" s="322"/>
      <c r="EB23" s="322"/>
      <c r="EC23" s="322"/>
      <c r="ED23" s="322"/>
      <c r="EE23" s="322"/>
      <c r="EF23" s="322"/>
      <c r="EG23" s="322"/>
      <c r="EH23" s="322"/>
      <c r="EI23" s="322"/>
      <c r="EJ23" s="322"/>
      <c r="EK23" s="322"/>
      <c r="EL23" s="322"/>
      <c r="EM23" s="322"/>
      <c r="EN23" s="322"/>
      <c r="EO23" s="322"/>
      <c r="EP23" s="322"/>
      <c r="EQ23" s="322"/>
      <c r="ER23" s="322"/>
      <c r="ES23" s="322"/>
      <c r="ET23" s="322"/>
      <c r="EU23" s="322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</row>
    <row r="24" spans="1:166" ht="18" customHeight="1">
      <c r="A24" s="368" t="s">
        <v>129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70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6" t="s">
        <v>14</v>
      </c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58">
        <v>1</v>
      </c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21">
        <v>9722</v>
      </c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>
        <f>BX24+CM24+CX24+DI24</f>
        <v>9722</v>
      </c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1"/>
      <c r="ES24" s="321"/>
      <c r="ET24" s="321"/>
      <c r="EU24" s="321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</row>
    <row r="25" spans="1:166" ht="15.75">
      <c r="A25" s="371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3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6" t="s">
        <v>20</v>
      </c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58">
        <v>1</v>
      </c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21">
        <v>8290</v>
      </c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>
        <f>BX25+CM25+CX25+DI25</f>
        <v>8290</v>
      </c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</row>
    <row r="26" spans="1:166" ht="15.75">
      <c r="A26" s="371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3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6" t="s">
        <v>16</v>
      </c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58">
        <v>1</v>
      </c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21">
        <v>7523</v>
      </c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>
        <f>BX26+CM26+CX26+DI26</f>
        <v>7523</v>
      </c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</row>
    <row r="27" spans="1:166" ht="15.75">
      <c r="A27" s="371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3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6" t="s">
        <v>13</v>
      </c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58">
        <v>1</v>
      </c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21">
        <v>6192</v>
      </c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>
        <f>BX27+CM27+CX27+DI27</f>
        <v>6192</v>
      </c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</row>
    <row r="28" spans="1:166" ht="15.75">
      <c r="A28" s="374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6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8" t="s">
        <v>18</v>
      </c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9">
        <f>BI24+BI25+BI26+BI27</f>
        <v>4</v>
      </c>
      <c r="BJ28" s="339"/>
      <c r="BK28" s="339"/>
      <c r="BL28" s="339"/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21" t="s">
        <v>36</v>
      </c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 t="s">
        <v>36</v>
      </c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 t="s">
        <v>36</v>
      </c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2">
        <f>DT24+DT25+DT26+DT27</f>
        <v>31727</v>
      </c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3"/>
      <c r="EW28" s="323"/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</row>
    <row r="29" spans="1:166" ht="15.75">
      <c r="A29" s="359" t="s">
        <v>131</v>
      </c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1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6" t="s">
        <v>15</v>
      </c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58">
        <v>1</v>
      </c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8"/>
      <c r="BU29" s="358"/>
      <c r="BV29" s="358"/>
      <c r="BW29" s="358"/>
      <c r="BX29" s="321">
        <v>9006</v>
      </c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>
        <f>BX29+CM29+CX29+DI29</f>
        <v>9006</v>
      </c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</row>
    <row r="30" spans="1:166" ht="29.25" customHeight="1">
      <c r="A30" s="362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4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6" t="s">
        <v>132</v>
      </c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58">
        <v>1</v>
      </c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21">
        <v>7523</v>
      </c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>
        <f>BX30+CM30+CX30+DI30</f>
        <v>7523</v>
      </c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</row>
    <row r="31" spans="1:166" ht="15.75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8" t="s">
        <v>18</v>
      </c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9">
        <f>BI29+BI30</f>
        <v>2</v>
      </c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21" t="s">
        <v>36</v>
      </c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321"/>
      <c r="CQ31" s="321"/>
      <c r="CR31" s="321"/>
      <c r="CS31" s="321"/>
      <c r="CT31" s="321"/>
      <c r="CU31" s="321"/>
      <c r="CV31" s="321"/>
      <c r="CW31" s="321"/>
      <c r="CX31" s="321" t="s">
        <v>36</v>
      </c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 t="s">
        <v>36</v>
      </c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2">
        <f>DT29+DT30</f>
        <v>16529</v>
      </c>
      <c r="DU31" s="322"/>
      <c r="DV31" s="322"/>
      <c r="DW31" s="322"/>
      <c r="DX31" s="322"/>
      <c r="DY31" s="322"/>
      <c r="DZ31" s="322"/>
      <c r="EA31" s="322"/>
      <c r="EB31" s="322"/>
      <c r="EC31" s="322"/>
      <c r="ED31" s="322"/>
      <c r="EE31" s="322"/>
      <c r="EF31" s="322"/>
      <c r="EG31" s="322"/>
      <c r="EH31" s="322"/>
      <c r="EI31" s="322"/>
      <c r="EJ31" s="322"/>
      <c r="EK31" s="322"/>
      <c r="EL31" s="322"/>
      <c r="EM31" s="322"/>
      <c r="EN31" s="322"/>
      <c r="EO31" s="322"/>
      <c r="EP31" s="322"/>
      <c r="EQ31" s="322"/>
      <c r="ER31" s="322"/>
      <c r="ES31" s="322"/>
      <c r="ET31" s="322"/>
      <c r="EU31" s="322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</row>
    <row r="32" spans="1:166" ht="15.75">
      <c r="A32" s="340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2"/>
      <c r="U32" s="343"/>
      <c r="V32" s="344"/>
      <c r="W32" s="344"/>
      <c r="X32" s="344"/>
      <c r="Y32" s="344"/>
      <c r="Z32" s="344"/>
      <c r="AA32" s="344"/>
      <c r="AB32" s="344"/>
      <c r="AC32" s="344"/>
      <c r="AD32" s="345"/>
      <c r="AE32" s="352" t="s">
        <v>25</v>
      </c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4"/>
      <c r="BI32" s="355">
        <v>1</v>
      </c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7"/>
      <c r="BX32" s="327">
        <v>5246</v>
      </c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9"/>
      <c r="CM32" s="327"/>
      <c r="CN32" s="328"/>
      <c r="CO32" s="328"/>
      <c r="CP32" s="328"/>
      <c r="CQ32" s="328"/>
      <c r="CR32" s="328"/>
      <c r="CS32" s="328"/>
      <c r="CT32" s="328"/>
      <c r="CU32" s="328"/>
      <c r="CV32" s="328"/>
      <c r="CW32" s="329"/>
      <c r="CX32" s="327"/>
      <c r="CY32" s="328"/>
      <c r="CZ32" s="328"/>
      <c r="DA32" s="328"/>
      <c r="DB32" s="328"/>
      <c r="DC32" s="328"/>
      <c r="DD32" s="328"/>
      <c r="DE32" s="328"/>
      <c r="DF32" s="328"/>
      <c r="DG32" s="328"/>
      <c r="DH32" s="329"/>
      <c r="DI32" s="327"/>
      <c r="DJ32" s="328"/>
      <c r="DK32" s="328"/>
      <c r="DL32" s="328"/>
      <c r="DM32" s="328"/>
      <c r="DN32" s="328"/>
      <c r="DO32" s="328"/>
      <c r="DP32" s="328"/>
      <c r="DQ32" s="328"/>
      <c r="DR32" s="328"/>
      <c r="DS32" s="329"/>
      <c r="DT32" s="327">
        <f>BX32+CM32+CX32+DI32</f>
        <v>5246</v>
      </c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9"/>
      <c r="EV32" s="333"/>
      <c r="EW32" s="334"/>
      <c r="EX32" s="334"/>
      <c r="EY32" s="334"/>
      <c r="EZ32" s="334"/>
      <c r="FA32" s="334"/>
      <c r="FB32" s="334"/>
      <c r="FC32" s="334"/>
      <c r="FD32" s="334"/>
      <c r="FE32" s="334"/>
      <c r="FF32" s="334"/>
      <c r="FG32" s="334"/>
      <c r="FH32" s="334"/>
      <c r="FI32" s="334"/>
      <c r="FJ32" s="335"/>
    </row>
    <row r="33" spans="1:166" ht="15.75">
      <c r="A33" s="340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2"/>
      <c r="U33" s="343"/>
      <c r="V33" s="344"/>
      <c r="W33" s="344"/>
      <c r="X33" s="344"/>
      <c r="Y33" s="344"/>
      <c r="Z33" s="344"/>
      <c r="AA33" s="344"/>
      <c r="AB33" s="344"/>
      <c r="AC33" s="344"/>
      <c r="AD33" s="345"/>
      <c r="AE33" s="352" t="s">
        <v>17</v>
      </c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4"/>
      <c r="BI33" s="355">
        <v>1</v>
      </c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7"/>
      <c r="BX33" s="327">
        <v>4693</v>
      </c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9"/>
      <c r="CM33" s="327"/>
      <c r="CN33" s="328"/>
      <c r="CO33" s="328"/>
      <c r="CP33" s="328"/>
      <c r="CQ33" s="328"/>
      <c r="CR33" s="328"/>
      <c r="CS33" s="328"/>
      <c r="CT33" s="328"/>
      <c r="CU33" s="328"/>
      <c r="CV33" s="328"/>
      <c r="CW33" s="329"/>
      <c r="CX33" s="327"/>
      <c r="CY33" s="328"/>
      <c r="CZ33" s="328"/>
      <c r="DA33" s="328"/>
      <c r="DB33" s="328"/>
      <c r="DC33" s="328"/>
      <c r="DD33" s="328"/>
      <c r="DE33" s="328"/>
      <c r="DF33" s="328"/>
      <c r="DG33" s="328"/>
      <c r="DH33" s="329"/>
      <c r="DI33" s="327"/>
      <c r="DJ33" s="328"/>
      <c r="DK33" s="328"/>
      <c r="DL33" s="328"/>
      <c r="DM33" s="328"/>
      <c r="DN33" s="328"/>
      <c r="DO33" s="328"/>
      <c r="DP33" s="328"/>
      <c r="DQ33" s="328"/>
      <c r="DR33" s="328"/>
      <c r="DS33" s="329"/>
      <c r="DT33" s="327">
        <f>BX33+CM33+CX33+DI33</f>
        <v>4693</v>
      </c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9"/>
      <c r="EV33" s="333"/>
      <c r="EW33" s="334"/>
      <c r="EX33" s="334"/>
      <c r="EY33" s="334"/>
      <c r="EZ33" s="334"/>
      <c r="FA33" s="334"/>
      <c r="FB33" s="334"/>
      <c r="FC33" s="334"/>
      <c r="FD33" s="334"/>
      <c r="FE33" s="334"/>
      <c r="FF33" s="334"/>
      <c r="FG33" s="334"/>
      <c r="FH33" s="334"/>
      <c r="FI33" s="334"/>
      <c r="FJ33" s="335"/>
    </row>
    <row r="34" spans="1:166" ht="15.75">
      <c r="A34" s="340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2"/>
      <c r="U34" s="343"/>
      <c r="V34" s="344"/>
      <c r="W34" s="344"/>
      <c r="X34" s="344"/>
      <c r="Y34" s="344"/>
      <c r="Z34" s="344"/>
      <c r="AA34" s="344"/>
      <c r="AB34" s="344"/>
      <c r="AC34" s="344"/>
      <c r="AD34" s="345"/>
      <c r="AE34" s="346" t="s">
        <v>18</v>
      </c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8"/>
      <c r="BI34" s="349">
        <v>2</v>
      </c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1"/>
      <c r="BX34" s="327" t="s">
        <v>36</v>
      </c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9"/>
      <c r="CM34" s="327"/>
      <c r="CN34" s="328"/>
      <c r="CO34" s="328"/>
      <c r="CP34" s="328"/>
      <c r="CQ34" s="328"/>
      <c r="CR34" s="328"/>
      <c r="CS34" s="328"/>
      <c r="CT34" s="328"/>
      <c r="CU34" s="328"/>
      <c r="CV34" s="328"/>
      <c r="CW34" s="329"/>
      <c r="CX34" s="327" t="s">
        <v>36</v>
      </c>
      <c r="CY34" s="328"/>
      <c r="CZ34" s="328"/>
      <c r="DA34" s="328"/>
      <c r="DB34" s="328"/>
      <c r="DC34" s="328"/>
      <c r="DD34" s="328"/>
      <c r="DE34" s="328"/>
      <c r="DF34" s="328"/>
      <c r="DG34" s="328"/>
      <c r="DH34" s="329"/>
      <c r="DI34" s="327" t="s">
        <v>36</v>
      </c>
      <c r="DJ34" s="328"/>
      <c r="DK34" s="328"/>
      <c r="DL34" s="328"/>
      <c r="DM34" s="328"/>
      <c r="DN34" s="328"/>
      <c r="DO34" s="328"/>
      <c r="DP34" s="328"/>
      <c r="DQ34" s="328"/>
      <c r="DR34" s="328"/>
      <c r="DS34" s="329"/>
      <c r="DT34" s="330">
        <f>DT32+DT33</f>
        <v>9939</v>
      </c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2"/>
      <c r="EV34" s="333"/>
      <c r="EW34" s="334"/>
      <c r="EX34" s="334"/>
      <c r="EY34" s="334"/>
      <c r="EZ34" s="334"/>
      <c r="FA34" s="334"/>
      <c r="FB34" s="334"/>
      <c r="FC34" s="334"/>
      <c r="FD34" s="334"/>
      <c r="FE34" s="334"/>
      <c r="FF34" s="334"/>
      <c r="FG34" s="334"/>
      <c r="FH34" s="334"/>
      <c r="FI34" s="334"/>
      <c r="FJ34" s="335"/>
    </row>
    <row r="35" spans="1:166" ht="15.75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8" t="s">
        <v>31</v>
      </c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9">
        <f>BI18+BI23+BI28+BI31+BI34+BI14</f>
        <v>20</v>
      </c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21" t="s">
        <v>36</v>
      </c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2">
        <f>CM14</f>
        <v>1826.7</v>
      </c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1"/>
      <c r="CY35" s="321"/>
      <c r="CZ35" s="321"/>
      <c r="DA35" s="321"/>
      <c r="DB35" s="321"/>
      <c r="DC35" s="321"/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2">
        <f>DT14+DT18+DT23+DT28+DT31+DT34</f>
        <v>162316.7</v>
      </c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3"/>
      <c r="EW35" s="323"/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</row>
    <row r="36" spans="1:166" ht="15.75" customHeight="1">
      <c r="A36" s="324" t="s">
        <v>41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</row>
    <row r="37" spans="1:166" ht="15.75">
      <c r="A37" s="320" t="s">
        <v>42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16">
        <f>BI35-BI34</f>
        <v>18</v>
      </c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325">
        <f>CM35</f>
        <v>1826.7</v>
      </c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318">
        <f>DT35-DT34</f>
        <v>152377.7</v>
      </c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</row>
    <row r="38" spans="1:166" ht="15.75">
      <c r="A38" s="320" t="s">
        <v>43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16">
        <v>1</v>
      </c>
      <c r="BJ38" s="316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318">
        <f>DT32</f>
        <v>5246</v>
      </c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</row>
    <row r="39" spans="1:166" ht="15.75">
      <c r="A39" s="320" t="s">
        <v>30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16">
        <v>1</v>
      </c>
      <c r="BJ39" s="316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318">
        <f>DT33</f>
        <v>4693</v>
      </c>
      <c r="DU39" s="316"/>
      <c r="DV39" s="316"/>
      <c r="DW39" s="316"/>
      <c r="DX39" s="316"/>
      <c r="DY39" s="316"/>
      <c r="DZ39" s="316"/>
      <c r="EA39" s="316"/>
      <c r="EB39" s="316"/>
      <c r="EC39" s="316"/>
      <c r="ED39" s="316"/>
      <c r="EE39" s="316"/>
      <c r="EF39" s="316"/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</row>
    <row r="40" spans="1:166" ht="15.75">
      <c r="A40" s="315" t="s">
        <v>108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6">
        <v>1</v>
      </c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318">
        <f>DT33</f>
        <v>4693</v>
      </c>
      <c r="DU40" s="316"/>
      <c r="DV40" s="316"/>
      <c r="DW40" s="316"/>
      <c r="DX40" s="316"/>
      <c r="DY40" s="316"/>
      <c r="DZ40" s="316"/>
      <c r="EA40" s="316"/>
      <c r="EB40" s="316"/>
      <c r="EC40" s="316"/>
      <c r="ED40" s="316"/>
      <c r="EE40" s="316"/>
      <c r="EF40" s="316"/>
      <c r="EG40" s="316"/>
      <c r="EH40" s="316"/>
      <c r="EI40" s="316"/>
      <c r="EJ40" s="316"/>
      <c r="EK40" s="316"/>
      <c r="EL40" s="316"/>
      <c r="EM40" s="316"/>
      <c r="EN40" s="316"/>
      <c r="EO40" s="316"/>
      <c r="EP40" s="316"/>
      <c r="EQ40" s="316"/>
      <c r="ER40" s="316"/>
      <c r="ES40" s="316"/>
      <c r="ET40" s="316"/>
      <c r="EU40" s="316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</row>
    <row r="41" spans="1:151" s="41" customFormat="1" ht="33.7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83"/>
      <c r="AK41" s="93" t="s">
        <v>184</v>
      </c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83"/>
      <c r="CX41" s="83"/>
      <c r="CY41" s="83"/>
      <c r="CZ41" s="83"/>
      <c r="DA41" s="31"/>
      <c r="DB41" s="31"/>
      <c r="DC41" s="31"/>
      <c r="DD41" s="31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</row>
    <row r="42" spans="1:151" s="43" customFormat="1" ht="33" customHeight="1">
      <c r="A42" s="52"/>
      <c r="AJ42" s="53"/>
      <c r="AK42" s="93" t="s">
        <v>185</v>
      </c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53"/>
      <c r="CX42" s="53"/>
      <c r="CY42" s="53"/>
      <c r="CZ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</row>
    <row r="43" spans="1:109" ht="14.25" customHeight="1">
      <c r="A43" s="42"/>
      <c r="AK43" s="94" t="s">
        <v>169</v>
      </c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DE43" s="42"/>
    </row>
    <row r="44" spans="1:100" ht="16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</row>
    <row r="45" spans="37:100" ht="12.75" customHeight="1"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</row>
  </sheetData>
  <sheetProtection/>
  <mergeCells count="261">
    <mergeCell ref="CI8:CZ8"/>
    <mergeCell ref="BI11:BW12"/>
    <mergeCell ref="EV2:FJ2"/>
    <mergeCell ref="EV3:FJ3"/>
    <mergeCell ref="A4:EI4"/>
    <mergeCell ref="EV4:FJ4"/>
    <mergeCell ref="DT11:EU12"/>
    <mergeCell ref="A5:EI5"/>
    <mergeCell ref="BQ7:CH7"/>
    <mergeCell ref="CI7:CZ7"/>
    <mergeCell ref="BQ8:CH8"/>
    <mergeCell ref="DI13:DS13"/>
    <mergeCell ref="DX9:FB9"/>
    <mergeCell ref="EV11:FJ12"/>
    <mergeCell ref="A12:T12"/>
    <mergeCell ref="U12:AD12"/>
    <mergeCell ref="CM12:CW12"/>
    <mergeCell ref="CX12:DH12"/>
    <mergeCell ref="DI12:DS12"/>
    <mergeCell ref="A11:AD11"/>
    <mergeCell ref="AE11:BH12"/>
    <mergeCell ref="DI14:DS14"/>
    <mergeCell ref="BX11:CL12"/>
    <mergeCell ref="CM11:DS11"/>
    <mergeCell ref="A13:T13"/>
    <mergeCell ref="U13:AD13"/>
    <mergeCell ref="AE13:BH13"/>
    <mergeCell ref="BI13:BW13"/>
    <mergeCell ref="BX13:CL13"/>
    <mergeCell ref="CM13:CW13"/>
    <mergeCell ref="CX13:DH13"/>
    <mergeCell ref="DI15:DS15"/>
    <mergeCell ref="DT13:EU13"/>
    <mergeCell ref="EV13:FJ13"/>
    <mergeCell ref="A14:T14"/>
    <mergeCell ref="U14:AD14"/>
    <mergeCell ref="AE14:BH14"/>
    <mergeCell ref="BI14:BW14"/>
    <mergeCell ref="BX14:CL14"/>
    <mergeCell ref="CM14:CW14"/>
    <mergeCell ref="CX14:DH14"/>
    <mergeCell ref="DT16:EU16"/>
    <mergeCell ref="DT14:EU14"/>
    <mergeCell ref="EV14:FJ14"/>
    <mergeCell ref="A15:T18"/>
    <mergeCell ref="U15:AD15"/>
    <mergeCell ref="AE15:BH15"/>
    <mergeCell ref="BI15:BW15"/>
    <mergeCell ref="BX15:CL15"/>
    <mergeCell ref="CM15:CW15"/>
    <mergeCell ref="CX15:DH15"/>
    <mergeCell ref="EV17:FJ17"/>
    <mergeCell ref="DT15:EU15"/>
    <mergeCell ref="EV15:FJ15"/>
    <mergeCell ref="U16:AD16"/>
    <mergeCell ref="AE16:BH16"/>
    <mergeCell ref="BI16:BW16"/>
    <mergeCell ref="BX16:CL16"/>
    <mergeCell ref="CM16:CW16"/>
    <mergeCell ref="CX16:DH16"/>
    <mergeCell ref="DI16:DS16"/>
    <mergeCell ref="DI18:DS18"/>
    <mergeCell ref="EV16:FJ16"/>
    <mergeCell ref="U17:AD17"/>
    <mergeCell ref="AE17:BH17"/>
    <mergeCell ref="BI17:BW17"/>
    <mergeCell ref="BX17:CL17"/>
    <mergeCell ref="CM17:CW17"/>
    <mergeCell ref="CX17:DH17"/>
    <mergeCell ref="DI17:DS17"/>
    <mergeCell ref="DT17:EU17"/>
    <mergeCell ref="U18:AD18"/>
    <mergeCell ref="AE18:BH18"/>
    <mergeCell ref="BI18:BW18"/>
    <mergeCell ref="BX18:CL18"/>
    <mergeCell ref="CM18:CW18"/>
    <mergeCell ref="CX18:DH18"/>
    <mergeCell ref="DT18:EU18"/>
    <mergeCell ref="EV18:FJ18"/>
    <mergeCell ref="A19:T23"/>
    <mergeCell ref="U19:AD19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U21:AD21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U22:AD22"/>
    <mergeCell ref="AE22:BH22"/>
    <mergeCell ref="BI22:BW22"/>
    <mergeCell ref="BX22:CL22"/>
    <mergeCell ref="CM22:CW22"/>
    <mergeCell ref="CX22:DH22"/>
    <mergeCell ref="DI22:DS22"/>
    <mergeCell ref="DT22:EU22"/>
    <mergeCell ref="EV22:FJ22"/>
    <mergeCell ref="U23:AD23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24:T28"/>
    <mergeCell ref="U24:AD24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U25:AD25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U26:AD26"/>
    <mergeCell ref="AE26:BH26"/>
    <mergeCell ref="BI26:BW26"/>
    <mergeCell ref="BX26:CL26"/>
    <mergeCell ref="CM26:CW26"/>
    <mergeCell ref="CX26:DH26"/>
    <mergeCell ref="DI26:DS26"/>
    <mergeCell ref="DT26:EU26"/>
    <mergeCell ref="EV26:FJ26"/>
    <mergeCell ref="U27:AD27"/>
    <mergeCell ref="AE27:BH27"/>
    <mergeCell ref="BI27:BW27"/>
    <mergeCell ref="BX27:CL27"/>
    <mergeCell ref="CM27:CW27"/>
    <mergeCell ref="CX27:DH27"/>
    <mergeCell ref="DI27:DS27"/>
    <mergeCell ref="DT27:EU27"/>
    <mergeCell ref="EV27:FJ27"/>
    <mergeCell ref="U28:AD28"/>
    <mergeCell ref="AE28:BH28"/>
    <mergeCell ref="BI28:BW28"/>
    <mergeCell ref="BX28:CL28"/>
    <mergeCell ref="CM28:CW28"/>
    <mergeCell ref="CX28:DH28"/>
    <mergeCell ref="DI28:DS28"/>
    <mergeCell ref="DT28:EU28"/>
    <mergeCell ref="EV28:FJ28"/>
    <mergeCell ref="A29:T31"/>
    <mergeCell ref="U29:AD29"/>
    <mergeCell ref="AE29:BH29"/>
    <mergeCell ref="BI29:BW29"/>
    <mergeCell ref="BX29:CL29"/>
    <mergeCell ref="CM29:CW29"/>
    <mergeCell ref="CX29:DH29"/>
    <mergeCell ref="DI29:DS29"/>
    <mergeCell ref="DT29:EU29"/>
    <mergeCell ref="EV29:FJ29"/>
    <mergeCell ref="U30:AD30"/>
    <mergeCell ref="AE30:BH30"/>
    <mergeCell ref="BI30:BW30"/>
    <mergeCell ref="BX30:CL30"/>
    <mergeCell ref="CM30:CW30"/>
    <mergeCell ref="CX30:DH30"/>
    <mergeCell ref="DI30:DS30"/>
    <mergeCell ref="DT30:EU30"/>
    <mergeCell ref="EV30:FJ30"/>
    <mergeCell ref="U31:AD31"/>
    <mergeCell ref="AE31:BH31"/>
    <mergeCell ref="BI31:BW31"/>
    <mergeCell ref="BX31:CL31"/>
    <mergeCell ref="CM31:CW31"/>
    <mergeCell ref="CX31:DH31"/>
    <mergeCell ref="DI31:DS31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DI32:DS32"/>
    <mergeCell ref="DT32:EU32"/>
    <mergeCell ref="EV32:FJ32"/>
    <mergeCell ref="A33:T33"/>
    <mergeCell ref="U33:AD33"/>
    <mergeCell ref="AE33:BH33"/>
    <mergeCell ref="BI33:BW33"/>
    <mergeCell ref="BX33:CL33"/>
    <mergeCell ref="CM33:CW33"/>
    <mergeCell ref="CX33:DH33"/>
    <mergeCell ref="DI33:DS33"/>
    <mergeCell ref="DT33:EU33"/>
    <mergeCell ref="EV33:FJ33"/>
    <mergeCell ref="A34:T34"/>
    <mergeCell ref="U34:AD34"/>
    <mergeCell ref="AE34:BH34"/>
    <mergeCell ref="BI34:BW34"/>
    <mergeCell ref="BX34:CL34"/>
    <mergeCell ref="CM34:CW34"/>
    <mergeCell ref="CX34:DH34"/>
    <mergeCell ref="DI34:DS34"/>
    <mergeCell ref="DT34:EU34"/>
    <mergeCell ref="EV34:FJ34"/>
    <mergeCell ref="A35:T35"/>
    <mergeCell ref="U35:AD35"/>
    <mergeCell ref="AE35:BH35"/>
    <mergeCell ref="BI35:BW35"/>
    <mergeCell ref="BX35:CL35"/>
    <mergeCell ref="CM35:CW35"/>
    <mergeCell ref="CX35:DH35"/>
    <mergeCell ref="DI35:DS35"/>
    <mergeCell ref="DT35:EU35"/>
    <mergeCell ref="EV35:FJ35"/>
    <mergeCell ref="A36:BH36"/>
    <mergeCell ref="A37:BH37"/>
    <mergeCell ref="BI37:BW37"/>
    <mergeCell ref="CM37:CW37"/>
    <mergeCell ref="DT37:EU37"/>
    <mergeCell ref="BI38:BW38"/>
    <mergeCell ref="CM38:CW38"/>
    <mergeCell ref="DT38:EU38"/>
    <mergeCell ref="A39:BH39"/>
    <mergeCell ref="BI39:BW39"/>
    <mergeCell ref="CM39:CW39"/>
    <mergeCell ref="DT39:EU39"/>
    <mergeCell ref="DJ1:FJ1"/>
    <mergeCell ref="AK42:CV42"/>
    <mergeCell ref="AK43:CV45"/>
    <mergeCell ref="AK41:CV41"/>
    <mergeCell ref="A40:BH40"/>
    <mergeCell ref="BI40:BW40"/>
    <mergeCell ref="CM40:CW40"/>
    <mergeCell ref="DT40:EU40"/>
    <mergeCell ref="A44:AG44"/>
    <mergeCell ref="A38:BH38"/>
  </mergeCells>
  <printOptions horizontalCentered="1"/>
  <pageMargins left="0.3937007874015748" right="0.3937007874015748" top="0.1968503937007874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40">
      <selection activeCell="G60" sqref="G60:O61"/>
    </sheetView>
  </sheetViews>
  <sheetFormatPr defaultColWidth="9.00390625" defaultRowHeight="12.75"/>
  <cols>
    <col min="2" max="2" width="10.00390625" style="0" customWidth="1"/>
    <col min="3" max="3" width="6.625" style="0" customWidth="1"/>
    <col min="8" max="8" width="6.625" style="0" customWidth="1"/>
    <col min="9" max="9" width="6.25390625" style="0" customWidth="1"/>
    <col min="13" max="13" width="6.25390625" style="0" customWidth="1"/>
    <col min="14" max="14" width="5.375" style="0" customWidth="1"/>
    <col min="15" max="15" width="5.75390625" style="0" customWidth="1"/>
    <col min="16" max="16" width="4.75390625" style="0" customWidth="1"/>
    <col min="17" max="17" width="4.25390625" style="0" customWidth="1"/>
    <col min="18" max="18" width="2.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21"/>
      <c r="K1" s="21"/>
      <c r="L1" s="64"/>
      <c r="M1" s="64"/>
      <c r="N1" s="64"/>
      <c r="O1" s="64"/>
      <c r="P1" s="258" t="s">
        <v>167</v>
      </c>
      <c r="Q1" s="258"/>
      <c r="R1" s="258"/>
      <c r="S1" s="258"/>
    </row>
    <row r="2" spans="1:19" ht="29.2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277" t="s">
        <v>187</v>
      </c>
      <c r="L2" s="277"/>
      <c r="M2" s="277"/>
      <c r="N2" s="277"/>
      <c r="O2" s="277"/>
      <c r="P2" s="277"/>
      <c r="Q2" s="277"/>
      <c r="R2" s="277"/>
      <c r="S2" s="277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78" t="s">
        <v>1</v>
      </c>
      <c r="N3" s="279"/>
      <c r="O3" s="3"/>
      <c r="P3" s="3"/>
      <c r="Q3" s="3"/>
      <c r="R3" s="3"/>
      <c r="S3" s="3"/>
    </row>
    <row r="4" spans="1:19" ht="15">
      <c r="A4" s="3"/>
      <c r="B4" s="3"/>
      <c r="C4" s="3"/>
      <c r="D4" s="3"/>
      <c r="E4" s="3"/>
      <c r="F4" s="3"/>
      <c r="G4" s="3"/>
      <c r="H4" s="3"/>
      <c r="I4" s="3"/>
      <c r="J4" s="3"/>
      <c r="K4" s="261" t="s">
        <v>0</v>
      </c>
      <c r="L4" s="262"/>
      <c r="M4" s="294" t="s">
        <v>40</v>
      </c>
      <c r="N4" s="295"/>
      <c r="O4" s="3"/>
      <c r="P4" s="3"/>
      <c r="Q4" s="3"/>
      <c r="R4" s="3"/>
      <c r="S4" s="3"/>
    </row>
    <row r="5" spans="1:19" ht="15">
      <c r="A5" s="448" t="s">
        <v>141</v>
      </c>
      <c r="B5" s="448"/>
      <c r="C5" s="448"/>
      <c r="D5" s="448"/>
      <c r="E5" s="448"/>
      <c r="F5" s="448"/>
      <c r="G5" s="448"/>
      <c r="H5" s="448"/>
      <c r="I5" s="448"/>
      <c r="J5" s="448"/>
      <c r="K5" s="261" t="s">
        <v>2</v>
      </c>
      <c r="L5" s="262"/>
      <c r="M5" s="294" t="s">
        <v>34</v>
      </c>
      <c r="N5" s="296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254" t="s">
        <v>8</v>
      </c>
      <c r="H6" s="254"/>
      <c r="I6" s="254" t="s">
        <v>4</v>
      </c>
      <c r="J6" s="254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3"/>
      <c r="B7" s="5" t="s">
        <v>3</v>
      </c>
      <c r="C7" s="6"/>
      <c r="D7" s="6"/>
      <c r="E7" s="7"/>
      <c r="F7" s="7"/>
      <c r="G7" s="256"/>
      <c r="H7" s="256"/>
      <c r="I7" s="297"/>
      <c r="J7" s="256"/>
      <c r="K7" s="8" t="s">
        <v>142</v>
      </c>
      <c r="L7" s="8"/>
      <c r="M7" s="9"/>
      <c r="N7" s="9"/>
      <c r="O7" s="9"/>
      <c r="P7" s="9"/>
      <c r="Q7" s="3"/>
      <c r="R7" s="3"/>
      <c r="S7" s="3"/>
    </row>
    <row r="8" spans="1:19" ht="12.75">
      <c r="A8" s="258" t="s">
        <v>175</v>
      </c>
      <c r="B8" s="258"/>
      <c r="C8" s="258"/>
      <c r="D8" s="258"/>
      <c r="E8" s="258"/>
      <c r="F8" s="258"/>
      <c r="G8" s="258"/>
      <c r="H8" s="3"/>
      <c r="I8" s="3"/>
      <c r="J8" s="3"/>
      <c r="K8" s="8" t="s">
        <v>143</v>
      </c>
      <c r="L8" s="8"/>
      <c r="M8" s="8"/>
      <c r="N8" s="8"/>
      <c r="O8" s="8"/>
      <c r="P8" s="8"/>
      <c r="Q8" s="3"/>
      <c r="R8" s="3"/>
      <c r="S8" s="3"/>
    </row>
    <row r="9" spans="1:19" ht="63" customHeight="1">
      <c r="A9" s="161" t="s">
        <v>136</v>
      </c>
      <c r="B9" s="162"/>
      <c r="C9" s="194" t="s">
        <v>6</v>
      </c>
      <c r="D9" s="147" t="s">
        <v>9</v>
      </c>
      <c r="E9" s="248"/>
      <c r="F9" s="248"/>
      <c r="G9" s="249"/>
      <c r="H9" s="147" t="s">
        <v>94</v>
      </c>
      <c r="I9" s="249"/>
      <c r="J9" s="147" t="s">
        <v>10</v>
      </c>
      <c r="K9" s="249"/>
      <c r="L9" s="130" t="s">
        <v>7</v>
      </c>
      <c r="M9" s="253"/>
      <c r="N9" s="131"/>
      <c r="O9" s="236" t="s">
        <v>32</v>
      </c>
      <c r="P9" s="280"/>
      <c r="Q9" s="280"/>
      <c r="R9" s="281"/>
      <c r="S9" s="242" t="s">
        <v>11</v>
      </c>
    </row>
    <row r="10" spans="1:19" ht="15.75">
      <c r="A10" s="130" t="s">
        <v>5</v>
      </c>
      <c r="B10" s="131"/>
      <c r="C10" s="195"/>
      <c r="D10" s="250"/>
      <c r="E10" s="251"/>
      <c r="F10" s="251"/>
      <c r="G10" s="252"/>
      <c r="H10" s="250"/>
      <c r="I10" s="252"/>
      <c r="J10" s="250"/>
      <c r="K10" s="252"/>
      <c r="L10" s="10" t="s">
        <v>35</v>
      </c>
      <c r="M10" s="10"/>
      <c r="N10" s="10"/>
      <c r="O10" s="282"/>
      <c r="P10" s="283"/>
      <c r="Q10" s="283"/>
      <c r="R10" s="284"/>
      <c r="S10" s="243"/>
    </row>
    <row r="11" spans="1:19" ht="15.75">
      <c r="A11" s="244">
        <v>1</v>
      </c>
      <c r="B11" s="245"/>
      <c r="C11" s="11">
        <v>2</v>
      </c>
      <c r="D11" s="244">
        <v>3</v>
      </c>
      <c r="E11" s="246"/>
      <c r="F11" s="246"/>
      <c r="G11" s="245"/>
      <c r="H11" s="244">
        <v>4</v>
      </c>
      <c r="I11" s="245"/>
      <c r="J11" s="244">
        <v>5</v>
      </c>
      <c r="K11" s="245"/>
      <c r="L11" s="11">
        <v>6</v>
      </c>
      <c r="M11" s="11">
        <v>7</v>
      </c>
      <c r="N11" s="11">
        <v>8</v>
      </c>
      <c r="O11" s="244">
        <v>9</v>
      </c>
      <c r="P11" s="246"/>
      <c r="Q11" s="246"/>
      <c r="R11" s="245"/>
      <c r="S11" s="11">
        <v>10</v>
      </c>
    </row>
    <row r="12" spans="1:19" ht="15.75">
      <c r="A12" s="445"/>
      <c r="B12" s="439"/>
      <c r="C12" s="1"/>
      <c r="D12" s="126" t="s">
        <v>125</v>
      </c>
      <c r="E12" s="126"/>
      <c r="F12" s="126"/>
      <c r="G12" s="126"/>
      <c r="H12" s="112">
        <v>1</v>
      </c>
      <c r="I12" s="112"/>
      <c r="J12" s="113">
        <v>12178</v>
      </c>
      <c r="K12" s="113"/>
      <c r="L12" s="15"/>
      <c r="M12" s="15"/>
      <c r="N12" s="15"/>
      <c r="O12" s="446">
        <f>(J12+L12)*H12</f>
        <v>12178</v>
      </c>
      <c r="P12" s="446"/>
      <c r="Q12" s="446"/>
      <c r="R12" s="446"/>
      <c r="S12" s="1"/>
    </row>
    <row r="13" spans="1:19" ht="36" customHeight="1">
      <c r="A13" s="440"/>
      <c r="B13" s="441"/>
      <c r="C13" s="1"/>
      <c r="D13" s="125" t="s">
        <v>144</v>
      </c>
      <c r="E13" s="126"/>
      <c r="F13" s="126"/>
      <c r="G13" s="126"/>
      <c r="H13" s="112">
        <v>1</v>
      </c>
      <c r="I13" s="112"/>
      <c r="J13" s="113">
        <v>10951</v>
      </c>
      <c r="K13" s="113"/>
      <c r="L13" s="15"/>
      <c r="M13" s="15"/>
      <c r="N13" s="15"/>
      <c r="O13" s="446">
        <f>(J13+L13)*H13</f>
        <v>10951</v>
      </c>
      <c r="P13" s="446"/>
      <c r="Q13" s="446"/>
      <c r="R13" s="446"/>
      <c r="S13" s="1"/>
    </row>
    <row r="14" spans="1:19" ht="15.75">
      <c r="A14" s="442"/>
      <c r="B14" s="443"/>
      <c r="C14" s="1"/>
      <c r="D14" s="447" t="s">
        <v>18</v>
      </c>
      <c r="E14" s="290"/>
      <c r="F14" s="290"/>
      <c r="G14" s="290"/>
      <c r="H14" s="291">
        <v>2</v>
      </c>
      <c r="I14" s="291"/>
      <c r="J14" s="113" t="s">
        <v>36</v>
      </c>
      <c r="K14" s="113"/>
      <c r="L14" s="15">
        <f>SUM(L12:L13)</f>
        <v>0</v>
      </c>
      <c r="M14" s="15" t="s">
        <v>36</v>
      </c>
      <c r="N14" s="15" t="s">
        <v>36</v>
      </c>
      <c r="O14" s="444">
        <f>SUM(O12:R13)</f>
        <v>23129</v>
      </c>
      <c r="P14" s="444"/>
      <c r="Q14" s="444"/>
      <c r="R14" s="444"/>
      <c r="S14" s="1"/>
    </row>
    <row r="15" spans="1:19" ht="15.75">
      <c r="A15" s="430" t="s">
        <v>145</v>
      </c>
      <c r="B15" s="431"/>
      <c r="C15" s="1"/>
      <c r="D15" s="270" t="s">
        <v>14</v>
      </c>
      <c r="E15" s="271"/>
      <c r="F15" s="271"/>
      <c r="G15" s="272"/>
      <c r="H15" s="221">
        <v>1</v>
      </c>
      <c r="I15" s="222"/>
      <c r="J15" s="223">
        <v>9722</v>
      </c>
      <c r="K15" s="224"/>
      <c r="L15" s="15"/>
      <c r="M15" s="15"/>
      <c r="N15" s="15"/>
      <c r="O15" s="436">
        <f>(J15+L15)*H15</f>
        <v>9722</v>
      </c>
      <c r="P15" s="437"/>
      <c r="Q15" s="437"/>
      <c r="R15" s="438"/>
      <c r="S15" s="1"/>
    </row>
    <row r="16" spans="1:19" ht="15.75">
      <c r="A16" s="432"/>
      <c r="B16" s="433"/>
      <c r="C16" s="1"/>
      <c r="D16" s="270" t="s">
        <v>20</v>
      </c>
      <c r="E16" s="271"/>
      <c r="F16" s="271"/>
      <c r="G16" s="272"/>
      <c r="H16" s="221">
        <v>1</v>
      </c>
      <c r="I16" s="222"/>
      <c r="J16" s="223">
        <v>8290</v>
      </c>
      <c r="K16" s="224"/>
      <c r="L16" s="15"/>
      <c r="M16" s="15"/>
      <c r="N16" s="15"/>
      <c r="O16" s="436">
        <f>J16</f>
        <v>8290</v>
      </c>
      <c r="P16" s="437"/>
      <c r="Q16" s="437"/>
      <c r="R16" s="438"/>
      <c r="S16" s="1"/>
    </row>
    <row r="17" spans="1:19" ht="15.75">
      <c r="A17" s="432"/>
      <c r="B17" s="433"/>
      <c r="C17" s="1"/>
      <c r="D17" s="299" t="s">
        <v>16</v>
      </c>
      <c r="E17" s="300"/>
      <c r="F17" s="300"/>
      <c r="G17" s="301"/>
      <c r="H17" s="221">
        <v>2</v>
      </c>
      <c r="I17" s="222"/>
      <c r="J17" s="223">
        <v>7523</v>
      </c>
      <c r="K17" s="224"/>
      <c r="L17" s="15"/>
      <c r="M17" s="15"/>
      <c r="N17" s="15"/>
      <c r="O17" s="436">
        <f>(J17+L17)*H17</f>
        <v>15046</v>
      </c>
      <c r="P17" s="437"/>
      <c r="Q17" s="437"/>
      <c r="R17" s="438"/>
      <c r="S17" s="1"/>
    </row>
    <row r="18" spans="1:19" ht="15.75">
      <c r="A18" s="432"/>
      <c r="B18" s="433"/>
      <c r="C18" s="1"/>
      <c r="D18" s="299" t="s">
        <v>13</v>
      </c>
      <c r="E18" s="300"/>
      <c r="F18" s="300"/>
      <c r="G18" s="301"/>
      <c r="H18" s="221">
        <v>7</v>
      </c>
      <c r="I18" s="222"/>
      <c r="J18" s="223">
        <v>6192</v>
      </c>
      <c r="K18" s="224"/>
      <c r="L18" s="15"/>
      <c r="M18" s="15"/>
      <c r="N18" s="15"/>
      <c r="O18" s="436">
        <f>(J18+L18)*H18</f>
        <v>43344</v>
      </c>
      <c r="P18" s="437"/>
      <c r="Q18" s="437"/>
      <c r="R18" s="438"/>
      <c r="S18" s="1"/>
    </row>
    <row r="19" spans="1:19" ht="15.75">
      <c r="A19" s="432"/>
      <c r="B19" s="433"/>
      <c r="C19" s="1"/>
      <c r="D19" s="299" t="s">
        <v>33</v>
      </c>
      <c r="E19" s="300"/>
      <c r="F19" s="300"/>
      <c r="G19" s="301"/>
      <c r="H19" s="221">
        <v>1</v>
      </c>
      <c r="I19" s="222"/>
      <c r="J19" s="223">
        <v>4538</v>
      </c>
      <c r="K19" s="224"/>
      <c r="L19" s="15"/>
      <c r="M19" s="15"/>
      <c r="N19" s="15"/>
      <c r="O19" s="436">
        <f>(J19+L19)*H19</f>
        <v>4538</v>
      </c>
      <c r="P19" s="437"/>
      <c r="Q19" s="437"/>
      <c r="R19" s="438"/>
      <c r="S19" s="1"/>
    </row>
    <row r="20" spans="1:19" ht="15.75">
      <c r="A20" s="432"/>
      <c r="B20" s="433"/>
      <c r="C20" s="1"/>
      <c r="D20" s="420" t="s">
        <v>18</v>
      </c>
      <c r="E20" s="421"/>
      <c r="F20" s="421"/>
      <c r="G20" s="422"/>
      <c r="H20" s="423">
        <f>SUM(H15:H19)</f>
        <v>12</v>
      </c>
      <c r="I20" s="424"/>
      <c r="J20" s="223" t="s">
        <v>36</v>
      </c>
      <c r="K20" s="224"/>
      <c r="L20" s="15">
        <f>SUM(L15:L19)</f>
        <v>0</v>
      </c>
      <c r="M20" s="15" t="s">
        <v>36</v>
      </c>
      <c r="N20" s="15" t="s">
        <v>36</v>
      </c>
      <c r="O20" s="425">
        <v>80940</v>
      </c>
      <c r="P20" s="426"/>
      <c r="Q20" s="426"/>
      <c r="R20" s="427"/>
      <c r="S20" s="1"/>
    </row>
    <row r="21" spans="1:19" ht="15.75">
      <c r="A21" s="430" t="s">
        <v>146</v>
      </c>
      <c r="B21" s="431"/>
      <c r="C21" s="1"/>
      <c r="D21" s="270" t="s">
        <v>14</v>
      </c>
      <c r="E21" s="271"/>
      <c r="F21" s="271"/>
      <c r="G21" s="272"/>
      <c r="H21" s="221">
        <v>1</v>
      </c>
      <c r="I21" s="222"/>
      <c r="J21" s="223">
        <v>9722</v>
      </c>
      <c r="K21" s="224"/>
      <c r="L21" s="15"/>
      <c r="M21" s="15"/>
      <c r="N21" s="15"/>
      <c r="O21" s="436">
        <f>(J21+L21)*H21</f>
        <v>9722</v>
      </c>
      <c r="P21" s="437"/>
      <c r="Q21" s="437"/>
      <c r="R21" s="438"/>
      <c r="S21" s="1"/>
    </row>
    <row r="22" spans="1:19" ht="15.75">
      <c r="A22" s="432"/>
      <c r="B22" s="433"/>
      <c r="C22" s="1"/>
      <c r="D22" s="299" t="s">
        <v>20</v>
      </c>
      <c r="E22" s="300"/>
      <c r="F22" s="300"/>
      <c r="G22" s="301"/>
      <c r="H22" s="221">
        <v>1</v>
      </c>
      <c r="I22" s="222"/>
      <c r="J22" s="223">
        <v>8290</v>
      </c>
      <c r="K22" s="224"/>
      <c r="L22" s="15"/>
      <c r="M22" s="15"/>
      <c r="N22" s="15"/>
      <c r="O22" s="436">
        <v>8290</v>
      </c>
      <c r="P22" s="437"/>
      <c r="Q22" s="437"/>
      <c r="R22" s="438"/>
      <c r="S22" s="1"/>
    </row>
    <row r="23" spans="1:19" ht="15.75">
      <c r="A23" s="432"/>
      <c r="B23" s="433"/>
      <c r="C23" s="1"/>
      <c r="D23" s="299" t="s">
        <v>16</v>
      </c>
      <c r="E23" s="300"/>
      <c r="F23" s="300"/>
      <c r="G23" s="301"/>
      <c r="H23" s="221">
        <v>1</v>
      </c>
      <c r="I23" s="222"/>
      <c r="J23" s="223">
        <v>7523</v>
      </c>
      <c r="K23" s="224"/>
      <c r="L23" s="15"/>
      <c r="M23" s="15"/>
      <c r="N23" s="15"/>
      <c r="O23" s="436">
        <f>(J23+L23)*H23</f>
        <v>7523</v>
      </c>
      <c r="P23" s="437"/>
      <c r="Q23" s="437"/>
      <c r="R23" s="438"/>
      <c r="S23" s="1"/>
    </row>
    <row r="24" spans="1:19" ht="15.75">
      <c r="A24" s="432"/>
      <c r="B24" s="433"/>
      <c r="C24" s="1"/>
      <c r="D24" s="299" t="s">
        <v>13</v>
      </c>
      <c r="E24" s="300"/>
      <c r="F24" s="300"/>
      <c r="G24" s="301"/>
      <c r="H24" s="221">
        <v>2</v>
      </c>
      <c r="I24" s="222"/>
      <c r="J24" s="223">
        <v>6192</v>
      </c>
      <c r="K24" s="224"/>
      <c r="L24" s="15"/>
      <c r="M24" s="15"/>
      <c r="N24" s="15"/>
      <c r="O24" s="436">
        <f>(J24+L24)*H24</f>
        <v>12384</v>
      </c>
      <c r="P24" s="437"/>
      <c r="Q24" s="437"/>
      <c r="R24" s="438"/>
      <c r="S24" s="1"/>
    </row>
    <row r="25" spans="1:19" ht="15.75">
      <c r="A25" s="432"/>
      <c r="B25" s="433"/>
      <c r="C25" s="1"/>
      <c r="D25" s="299" t="s">
        <v>25</v>
      </c>
      <c r="E25" s="300"/>
      <c r="F25" s="300"/>
      <c r="G25" s="301"/>
      <c r="H25" s="221">
        <v>1</v>
      </c>
      <c r="I25" s="222"/>
      <c r="J25" s="223">
        <v>5246</v>
      </c>
      <c r="K25" s="224"/>
      <c r="L25" s="15"/>
      <c r="M25" s="15"/>
      <c r="N25" s="15"/>
      <c r="O25" s="436">
        <f>(J25+L25)*H25</f>
        <v>5246</v>
      </c>
      <c r="P25" s="437"/>
      <c r="Q25" s="437"/>
      <c r="R25" s="438"/>
      <c r="S25" s="1"/>
    </row>
    <row r="26" spans="1:19" ht="15.75">
      <c r="A26" s="434"/>
      <c r="B26" s="435"/>
      <c r="C26" s="1"/>
      <c r="D26" s="420" t="s">
        <v>18</v>
      </c>
      <c r="E26" s="421"/>
      <c r="F26" s="421"/>
      <c r="G26" s="422"/>
      <c r="H26" s="423">
        <f>SUM(H21:H25)</f>
        <v>6</v>
      </c>
      <c r="I26" s="424"/>
      <c r="J26" s="223" t="s">
        <v>36</v>
      </c>
      <c r="K26" s="224"/>
      <c r="L26" s="15">
        <f>SUM(L21:L25)</f>
        <v>0</v>
      </c>
      <c r="M26" s="15" t="s">
        <v>36</v>
      </c>
      <c r="N26" s="15" t="s">
        <v>36</v>
      </c>
      <c r="O26" s="425">
        <f>SUM(O21:O25)</f>
        <v>43165</v>
      </c>
      <c r="P26" s="426"/>
      <c r="Q26" s="426"/>
      <c r="R26" s="427"/>
      <c r="S26" s="1"/>
    </row>
    <row r="27" spans="1:19" ht="15.75">
      <c r="A27" s="430" t="s">
        <v>168</v>
      </c>
      <c r="B27" s="439"/>
      <c r="C27" s="1"/>
      <c r="D27" s="270" t="s">
        <v>14</v>
      </c>
      <c r="E27" s="271"/>
      <c r="F27" s="271"/>
      <c r="G27" s="272"/>
      <c r="H27" s="221">
        <v>1</v>
      </c>
      <c r="I27" s="222"/>
      <c r="J27" s="223">
        <v>9722</v>
      </c>
      <c r="K27" s="224"/>
      <c r="L27" s="15"/>
      <c r="M27" s="15"/>
      <c r="N27" s="15"/>
      <c r="O27" s="436">
        <f>(J27+L27)*H27</f>
        <v>9722</v>
      </c>
      <c r="P27" s="437"/>
      <c r="Q27" s="437"/>
      <c r="R27" s="438"/>
      <c r="S27" s="1"/>
    </row>
    <row r="28" spans="1:19" ht="15.75">
      <c r="A28" s="440"/>
      <c r="B28" s="441"/>
      <c r="C28" s="1"/>
      <c r="D28" s="270" t="s">
        <v>16</v>
      </c>
      <c r="E28" s="271"/>
      <c r="F28" s="271"/>
      <c r="G28" s="272"/>
      <c r="H28" s="221">
        <v>1</v>
      </c>
      <c r="I28" s="222"/>
      <c r="J28" s="223">
        <v>7523</v>
      </c>
      <c r="K28" s="224"/>
      <c r="L28" s="15"/>
      <c r="M28" s="15"/>
      <c r="N28" s="15"/>
      <c r="O28" s="436">
        <f>(J28+L28)*H28</f>
        <v>7523</v>
      </c>
      <c r="P28" s="437"/>
      <c r="Q28" s="437"/>
      <c r="R28" s="438"/>
      <c r="S28" s="1"/>
    </row>
    <row r="29" spans="1:19" ht="15.75">
      <c r="A29" s="440"/>
      <c r="B29" s="441"/>
      <c r="C29" s="1"/>
      <c r="D29" s="270" t="s">
        <v>13</v>
      </c>
      <c r="E29" s="271"/>
      <c r="F29" s="271"/>
      <c r="G29" s="272"/>
      <c r="H29" s="221">
        <v>2</v>
      </c>
      <c r="I29" s="222"/>
      <c r="J29" s="223">
        <v>6192</v>
      </c>
      <c r="K29" s="224"/>
      <c r="L29" s="15"/>
      <c r="M29" s="15"/>
      <c r="N29" s="15"/>
      <c r="O29" s="436">
        <f>(J29+L29)*H29</f>
        <v>12384</v>
      </c>
      <c r="P29" s="437"/>
      <c r="Q29" s="437"/>
      <c r="R29" s="438"/>
      <c r="S29" s="1"/>
    </row>
    <row r="30" spans="1:19" ht="15.75">
      <c r="A30" s="442"/>
      <c r="B30" s="443"/>
      <c r="C30" s="1"/>
      <c r="D30" s="420" t="s">
        <v>18</v>
      </c>
      <c r="E30" s="421"/>
      <c r="F30" s="421"/>
      <c r="G30" s="422"/>
      <c r="H30" s="423">
        <v>4</v>
      </c>
      <c r="I30" s="424"/>
      <c r="J30" s="223" t="s">
        <v>36</v>
      </c>
      <c r="K30" s="224"/>
      <c r="L30" s="15">
        <f>SUM(L27:L28)</f>
        <v>0</v>
      </c>
      <c r="M30" s="15" t="s">
        <v>36</v>
      </c>
      <c r="N30" s="15" t="s">
        <v>36</v>
      </c>
      <c r="O30" s="425">
        <f>SUM(O27:O29)</f>
        <v>29629</v>
      </c>
      <c r="P30" s="426"/>
      <c r="Q30" s="426"/>
      <c r="R30" s="427"/>
      <c r="S30" s="1"/>
    </row>
    <row r="31" spans="1:19" ht="15.75">
      <c r="A31" s="430" t="s">
        <v>147</v>
      </c>
      <c r="B31" s="431"/>
      <c r="C31" s="1"/>
      <c r="D31" s="270" t="s">
        <v>14</v>
      </c>
      <c r="E31" s="271"/>
      <c r="F31" s="271"/>
      <c r="G31" s="272"/>
      <c r="H31" s="221">
        <v>1</v>
      </c>
      <c r="I31" s="222"/>
      <c r="J31" s="223">
        <v>9722</v>
      </c>
      <c r="K31" s="224"/>
      <c r="L31" s="15"/>
      <c r="M31" s="15"/>
      <c r="N31" s="15"/>
      <c r="O31" s="436">
        <f aca="true" t="shared" si="0" ref="O31:O36">(J31+L31)*H31</f>
        <v>9722</v>
      </c>
      <c r="P31" s="437"/>
      <c r="Q31" s="437"/>
      <c r="R31" s="438"/>
      <c r="S31" s="1"/>
    </row>
    <row r="32" spans="1:19" ht="15.75">
      <c r="A32" s="432"/>
      <c r="B32" s="433"/>
      <c r="C32" s="1"/>
      <c r="D32" s="270" t="s">
        <v>148</v>
      </c>
      <c r="E32" s="271"/>
      <c r="F32" s="271"/>
      <c r="G32" s="272"/>
      <c r="H32" s="221">
        <v>1</v>
      </c>
      <c r="I32" s="222"/>
      <c r="J32" s="223">
        <v>9722</v>
      </c>
      <c r="K32" s="224"/>
      <c r="L32" s="15"/>
      <c r="M32" s="15"/>
      <c r="N32" s="15"/>
      <c r="O32" s="436">
        <f t="shared" si="0"/>
        <v>9722</v>
      </c>
      <c r="P32" s="437"/>
      <c r="Q32" s="437"/>
      <c r="R32" s="438"/>
      <c r="S32" s="1"/>
    </row>
    <row r="33" spans="1:19" ht="15.75">
      <c r="A33" s="432"/>
      <c r="B33" s="433"/>
      <c r="C33" s="1"/>
      <c r="D33" s="270" t="s">
        <v>20</v>
      </c>
      <c r="E33" s="271"/>
      <c r="F33" s="271"/>
      <c r="G33" s="272"/>
      <c r="H33" s="221">
        <v>1</v>
      </c>
      <c r="I33" s="222"/>
      <c r="J33" s="223">
        <v>8290</v>
      </c>
      <c r="K33" s="224"/>
      <c r="L33" s="15"/>
      <c r="M33" s="15"/>
      <c r="N33" s="15"/>
      <c r="O33" s="436">
        <f t="shared" si="0"/>
        <v>8290</v>
      </c>
      <c r="P33" s="437"/>
      <c r="Q33" s="437"/>
      <c r="R33" s="438"/>
      <c r="S33" s="1"/>
    </row>
    <row r="34" spans="1:19" ht="15.75">
      <c r="A34" s="432"/>
      <c r="B34" s="433"/>
      <c r="C34" s="1"/>
      <c r="D34" s="270" t="s">
        <v>16</v>
      </c>
      <c r="E34" s="271"/>
      <c r="F34" s="271"/>
      <c r="G34" s="272"/>
      <c r="H34" s="221">
        <v>2</v>
      </c>
      <c r="I34" s="222"/>
      <c r="J34" s="223">
        <v>7523</v>
      </c>
      <c r="K34" s="224"/>
      <c r="L34" s="15"/>
      <c r="M34" s="15"/>
      <c r="N34" s="15"/>
      <c r="O34" s="436">
        <f t="shared" si="0"/>
        <v>15046</v>
      </c>
      <c r="P34" s="437"/>
      <c r="Q34" s="437"/>
      <c r="R34" s="438"/>
      <c r="S34" s="1"/>
    </row>
    <row r="35" spans="1:19" ht="15.75">
      <c r="A35" s="432"/>
      <c r="B35" s="433"/>
      <c r="C35" s="1"/>
      <c r="D35" s="270" t="s">
        <v>13</v>
      </c>
      <c r="E35" s="271"/>
      <c r="F35" s="271"/>
      <c r="G35" s="272"/>
      <c r="H35" s="221">
        <v>4</v>
      </c>
      <c r="I35" s="222"/>
      <c r="J35" s="223">
        <v>6192</v>
      </c>
      <c r="K35" s="224"/>
      <c r="L35" s="15"/>
      <c r="M35" s="15"/>
      <c r="N35" s="15"/>
      <c r="O35" s="436">
        <f t="shared" si="0"/>
        <v>24768</v>
      </c>
      <c r="P35" s="437"/>
      <c r="Q35" s="437"/>
      <c r="R35" s="438"/>
      <c r="S35" s="1"/>
    </row>
    <row r="36" spans="1:19" ht="15.75">
      <c r="A36" s="432"/>
      <c r="B36" s="433"/>
      <c r="C36" s="1"/>
      <c r="D36" s="270" t="s">
        <v>25</v>
      </c>
      <c r="E36" s="271"/>
      <c r="F36" s="271"/>
      <c r="G36" s="272"/>
      <c r="H36" s="221">
        <v>1</v>
      </c>
      <c r="I36" s="222"/>
      <c r="J36" s="223">
        <v>5246</v>
      </c>
      <c r="K36" s="224"/>
      <c r="L36" s="15"/>
      <c r="M36" s="15"/>
      <c r="N36" s="15"/>
      <c r="O36" s="436">
        <f t="shared" si="0"/>
        <v>5246</v>
      </c>
      <c r="P36" s="437"/>
      <c r="Q36" s="437"/>
      <c r="R36" s="438"/>
      <c r="S36" s="1"/>
    </row>
    <row r="37" spans="1:19" ht="15.75">
      <c r="A37" s="434"/>
      <c r="B37" s="435"/>
      <c r="C37" s="1"/>
      <c r="D37" s="420" t="s">
        <v>18</v>
      </c>
      <c r="E37" s="421"/>
      <c r="F37" s="421"/>
      <c r="G37" s="422"/>
      <c r="H37" s="423">
        <f>SUM(H31:H36)</f>
        <v>10</v>
      </c>
      <c r="I37" s="424"/>
      <c r="J37" s="223" t="s">
        <v>36</v>
      </c>
      <c r="K37" s="224"/>
      <c r="L37" s="15">
        <v>0</v>
      </c>
      <c r="M37" s="15" t="s">
        <v>36</v>
      </c>
      <c r="N37" s="15" t="s">
        <v>36</v>
      </c>
      <c r="O37" s="425">
        <f>O31+O32+O33+O34+O35+O36</f>
        <v>72794</v>
      </c>
      <c r="P37" s="426"/>
      <c r="Q37" s="426"/>
      <c r="R37" s="427"/>
      <c r="S37" s="1"/>
    </row>
    <row r="38" spans="1:19" ht="15.75">
      <c r="A38" s="430" t="s">
        <v>149</v>
      </c>
      <c r="B38" s="431"/>
      <c r="C38" s="1"/>
      <c r="D38" s="270" t="s">
        <v>14</v>
      </c>
      <c r="E38" s="271"/>
      <c r="F38" s="271"/>
      <c r="G38" s="272"/>
      <c r="H38" s="221">
        <v>1</v>
      </c>
      <c r="I38" s="222"/>
      <c r="J38" s="223">
        <v>9722</v>
      </c>
      <c r="K38" s="224"/>
      <c r="L38" s="15"/>
      <c r="M38" s="15"/>
      <c r="N38" s="15"/>
      <c r="O38" s="436">
        <f>(J38+L38)*H38</f>
        <v>9722</v>
      </c>
      <c r="P38" s="437"/>
      <c r="Q38" s="437"/>
      <c r="R38" s="438"/>
      <c r="S38" s="1"/>
    </row>
    <row r="39" spans="1:19" ht="15.75">
      <c r="A39" s="432"/>
      <c r="B39" s="433"/>
      <c r="C39" s="1"/>
      <c r="D39" s="270" t="s">
        <v>20</v>
      </c>
      <c r="E39" s="271"/>
      <c r="F39" s="271"/>
      <c r="G39" s="272"/>
      <c r="H39" s="221">
        <v>1</v>
      </c>
      <c r="I39" s="222"/>
      <c r="J39" s="223">
        <v>8290</v>
      </c>
      <c r="K39" s="224"/>
      <c r="L39" s="15"/>
      <c r="M39" s="15"/>
      <c r="N39" s="15"/>
      <c r="O39" s="436">
        <f>(J39+L39)*H39</f>
        <v>8290</v>
      </c>
      <c r="P39" s="437"/>
      <c r="Q39" s="437"/>
      <c r="R39" s="438"/>
      <c r="S39" s="1"/>
    </row>
    <row r="40" spans="1:19" ht="15.75">
      <c r="A40" s="432"/>
      <c r="B40" s="433"/>
      <c r="C40" s="1"/>
      <c r="D40" s="270" t="s">
        <v>16</v>
      </c>
      <c r="E40" s="271"/>
      <c r="F40" s="271"/>
      <c r="G40" s="272"/>
      <c r="H40" s="221">
        <v>5</v>
      </c>
      <c r="I40" s="222"/>
      <c r="J40" s="223">
        <v>7523</v>
      </c>
      <c r="K40" s="224"/>
      <c r="L40" s="15"/>
      <c r="M40" s="15"/>
      <c r="N40" s="15"/>
      <c r="O40" s="436">
        <f>(J40+L40)*H40</f>
        <v>37615</v>
      </c>
      <c r="P40" s="437"/>
      <c r="Q40" s="437"/>
      <c r="R40" s="438"/>
      <c r="S40" s="1"/>
    </row>
    <row r="41" spans="1:19" ht="15.75">
      <c r="A41" s="432"/>
      <c r="B41" s="433"/>
      <c r="C41" s="1"/>
      <c r="D41" s="270" t="s">
        <v>13</v>
      </c>
      <c r="E41" s="271"/>
      <c r="F41" s="271"/>
      <c r="G41" s="272"/>
      <c r="H41" s="221">
        <v>6</v>
      </c>
      <c r="I41" s="222"/>
      <c r="J41" s="223">
        <v>6192</v>
      </c>
      <c r="K41" s="224"/>
      <c r="L41" s="15"/>
      <c r="M41" s="15"/>
      <c r="N41" s="15"/>
      <c r="O41" s="436">
        <f>H41*J41</f>
        <v>37152</v>
      </c>
      <c r="P41" s="437"/>
      <c r="Q41" s="437"/>
      <c r="R41" s="438"/>
      <c r="S41" s="1"/>
    </row>
    <row r="42" spans="1:19" ht="15.75">
      <c r="A42" s="432"/>
      <c r="B42" s="433"/>
      <c r="C42" s="1"/>
      <c r="D42" s="270" t="s">
        <v>150</v>
      </c>
      <c r="E42" s="271"/>
      <c r="F42" s="271"/>
      <c r="G42" s="272"/>
      <c r="H42" s="221">
        <v>3</v>
      </c>
      <c r="I42" s="222"/>
      <c r="J42" s="223">
        <v>5477</v>
      </c>
      <c r="K42" s="224"/>
      <c r="L42" s="15"/>
      <c r="M42" s="15"/>
      <c r="N42" s="15"/>
      <c r="O42" s="436">
        <f>H42*J42</f>
        <v>16431</v>
      </c>
      <c r="P42" s="437"/>
      <c r="Q42" s="437"/>
      <c r="R42" s="438"/>
      <c r="S42" s="1"/>
    </row>
    <row r="43" spans="1:19" ht="15.75">
      <c r="A43" s="432"/>
      <c r="B43" s="433"/>
      <c r="C43" s="1"/>
      <c r="D43" s="270" t="s">
        <v>25</v>
      </c>
      <c r="E43" s="271"/>
      <c r="F43" s="271"/>
      <c r="G43" s="272"/>
      <c r="H43" s="221">
        <v>6</v>
      </c>
      <c r="I43" s="222"/>
      <c r="J43" s="223">
        <v>5246</v>
      </c>
      <c r="K43" s="224"/>
      <c r="L43" s="15"/>
      <c r="M43" s="15"/>
      <c r="N43" s="15"/>
      <c r="O43" s="436">
        <f>(J43+L43)*H43</f>
        <v>31476</v>
      </c>
      <c r="P43" s="437"/>
      <c r="Q43" s="437"/>
      <c r="R43" s="438"/>
      <c r="S43" s="1"/>
    </row>
    <row r="44" spans="1:19" ht="15.75">
      <c r="A44" s="432"/>
      <c r="B44" s="433"/>
      <c r="C44" s="1"/>
      <c r="D44" s="270" t="s">
        <v>33</v>
      </c>
      <c r="E44" s="271"/>
      <c r="F44" s="271"/>
      <c r="G44" s="272"/>
      <c r="H44" s="221">
        <v>1</v>
      </c>
      <c r="I44" s="222"/>
      <c r="J44" s="223">
        <v>4538</v>
      </c>
      <c r="K44" s="224"/>
      <c r="L44" s="15"/>
      <c r="M44" s="15"/>
      <c r="N44" s="15"/>
      <c r="O44" s="436">
        <f>(J44+L44)*H44</f>
        <v>4538</v>
      </c>
      <c r="P44" s="437"/>
      <c r="Q44" s="437"/>
      <c r="R44" s="438"/>
      <c r="S44" s="1"/>
    </row>
    <row r="45" spans="1:19" ht="15.75">
      <c r="A45" s="434"/>
      <c r="B45" s="435"/>
      <c r="C45" s="1"/>
      <c r="D45" s="420" t="s">
        <v>18</v>
      </c>
      <c r="E45" s="421"/>
      <c r="F45" s="421"/>
      <c r="G45" s="422"/>
      <c r="H45" s="423">
        <f>SUM(H38:H44)</f>
        <v>23</v>
      </c>
      <c r="I45" s="424"/>
      <c r="J45" s="223" t="s">
        <v>36</v>
      </c>
      <c r="K45" s="224"/>
      <c r="L45" s="15">
        <f>SUM(L38:L43)</f>
        <v>0</v>
      </c>
      <c r="M45" s="15" t="s">
        <v>36</v>
      </c>
      <c r="N45" s="15" t="s">
        <v>36</v>
      </c>
      <c r="O45" s="425">
        <f>O38+O39+O40+O41+O42+O43+O44</f>
        <v>145224</v>
      </c>
      <c r="P45" s="426"/>
      <c r="Q45" s="426"/>
      <c r="R45" s="427"/>
      <c r="S45" s="1"/>
    </row>
    <row r="46" spans="1:19" ht="27" customHeight="1">
      <c r="A46" s="430" t="s">
        <v>151</v>
      </c>
      <c r="B46" s="431"/>
      <c r="C46" s="1"/>
      <c r="D46" s="299" t="s">
        <v>38</v>
      </c>
      <c r="E46" s="300"/>
      <c r="F46" s="300"/>
      <c r="G46" s="301"/>
      <c r="H46" s="221">
        <v>1</v>
      </c>
      <c r="I46" s="222"/>
      <c r="J46" s="223">
        <v>7523</v>
      </c>
      <c r="K46" s="224"/>
      <c r="L46" s="15"/>
      <c r="M46" s="15"/>
      <c r="N46" s="15"/>
      <c r="O46" s="436">
        <f>(J46+L46)*H46</f>
        <v>7523</v>
      </c>
      <c r="P46" s="437"/>
      <c r="Q46" s="437"/>
      <c r="R46" s="438"/>
      <c r="S46" s="1"/>
    </row>
    <row r="47" spans="1:19" ht="15.75">
      <c r="A47" s="432"/>
      <c r="B47" s="433"/>
      <c r="C47" s="1"/>
      <c r="D47" s="270" t="s">
        <v>13</v>
      </c>
      <c r="E47" s="271"/>
      <c r="F47" s="271"/>
      <c r="G47" s="272"/>
      <c r="H47" s="221">
        <v>1</v>
      </c>
      <c r="I47" s="222"/>
      <c r="J47" s="223">
        <v>6192</v>
      </c>
      <c r="K47" s="224"/>
      <c r="L47" s="15"/>
      <c r="M47" s="15"/>
      <c r="N47" s="15"/>
      <c r="O47" s="436">
        <f>H47*J47</f>
        <v>6192</v>
      </c>
      <c r="P47" s="437"/>
      <c r="Q47" s="437"/>
      <c r="R47" s="438"/>
      <c r="S47" s="1"/>
    </row>
    <row r="48" spans="1:19" ht="15.75">
      <c r="A48" s="432"/>
      <c r="B48" s="433"/>
      <c r="C48" s="1"/>
      <c r="D48" s="270" t="s">
        <v>150</v>
      </c>
      <c r="E48" s="271"/>
      <c r="F48" s="271"/>
      <c r="G48" s="272"/>
      <c r="H48" s="221">
        <v>1</v>
      </c>
      <c r="I48" s="222"/>
      <c r="J48" s="223">
        <v>5477</v>
      </c>
      <c r="K48" s="224"/>
      <c r="L48" s="15"/>
      <c r="M48" s="15"/>
      <c r="N48" s="15"/>
      <c r="O48" s="436">
        <f>H48*J48</f>
        <v>5477</v>
      </c>
      <c r="P48" s="437"/>
      <c r="Q48" s="437"/>
      <c r="R48" s="438"/>
      <c r="S48" s="1"/>
    </row>
    <row r="49" spans="1:19" ht="15.75">
      <c r="A49" s="434"/>
      <c r="B49" s="435"/>
      <c r="C49" s="1"/>
      <c r="D49" s="420" t="s">
        <v>18</v>
      </c>
      <c r="E49" s="421"/>
      <c r="F49" s="421"/>
      <c r="G49" s="422"/>
      <c r="H49" s="423">
        <v>3</v>
      </c>
      <c r="I49" s="424"/>
      <c r="J49" s="223" t="s">
        <v>36</v>
      </c>
      <c r="K49" s="224"/>
      <c r="L49" s="15">
        <f>SUM(L46:L46)</f>
        <v>0</v>
      </c>
      <c r="M49" s="15" t="s">
        <v>36</v>
      </c>
      <c r="N49" s="15" t="s">
        <v>36</v>
      </c>
      <c r="O49" s="425">
        <v>19192</v>
      </c>
      <c r="P49" s="426"/>
      <c r="Q49" s="426"/>
      <c r="R49" s="427"/>
      <c r="S49" s="1"/>
    </row>
    <row r="50" spans="1:19" ht="15.75">
      <c r="A50" s="430" t="s">
        <v>30</v>
      </c>
      <c r="B50" s="431"/>
      <c r="C50" s="1"/>
      <c r="D50" s="270" t="s">
        <v>17</v>
      </c>
      <c r="E50" s="271"/>
      <c r="F50" s="271"/>
      <c r="G50" s="272"/>
      <c r="H50" s="221">
        <v>1</v>
      </c>
      <c r="I50" s="222"/>
      <c r="J50" s="223">
        <v>4693</v>
      </c>
      <c r="K50" s="224"/>
      <c r="L50" s="15"/>
      <c r="M50" s="15"/>
      <c r="N50" s="15"/>
      <c r="O50" s="436">
        <f>(J50+L50)*H50</f>
        <v>4693</v>
      </c>
      <c r="P50" s="437"/>
      <c r="Q50" s="437"/>
      <c r="R50" s="438"/>
      <c r="S50" s="1"/>
    </row>
    <row r="51" spans="1:19" ht="42.75" customHeight="1">
      <c r="A51" s="432"/>
      <c r="B51" s="433"/>
      <c r="C51" s="1"/>
      <c r="D51" s="299" t="s">
        <v>152</v>
      </c>
      <c r="E51" s="300"/>
      <c r="F51" s="300"/>
      <c r="G51" s="301"/>
      <c r="H51" s="221">
        <v>2</v>
      </c>
      <c r="I51" s="222"/>
      <c r="J51" s="223">
        <v>3730</v>
      </c>
      <c r="K51" s="224"/>
      <c r="L51" s="15"/>
      <c r="M51" s="15"/>
      <c r="N51" s="15"/>
      <c r="O51" s="436">
        <f>(J51+L51)*H51</f>
        <v>7460</v>
      </c>
      <c r="P51" s="437"/>
      <c r="Q51" s="437"/>
      <c r="R51" s="438"/>
      <c r="S51" s="1"/>
    </row>
    <row r="52" spans="1:19" ht="36.75" customHeight="1">
      <c r="A52" s="432"/>
      <c r="B52" s="433"/>
      <c r="C52" s="1"/>
      <c r="D52" s="299" t="s">
        <v>153</v>
      </c>
      <c r="E52" s="300"/>
      <c r="F52" s="300"/>
      <c r="G52" s="301"/>
      <c r="H52" s="221">
        <v>0.5</v>
      </c>
      <c r="I52" s="222"/>
      <c r="J52" s="223">
        <v>4178</v>
      </c>
      <c r="K52" s="224"/>
      <c r="L52" s="15"/>
      <c r="M52" s="15"/>
      <c r="N52" s="15"/>
      <c r="O52" s="436">
        <f>(J52+L52)*H52</f>
        <v>2089</v>
      </c>
      <c r="P52" s="437"/>
      <c r="Q52" s="437"/>
      <c r="R52" s="438"/>
      <c r="S52" s="1"/>
    </row>
    <row r="53" spans="1:19" ht="15.75">
      <c r="A53" s="434"/>
      <c r="B53" s="435"/>
      <c r="C53" s="1"/>
      <c r="D53" s="420" t="s">
        <v>18</v>
      </c>
      <c r="E53" s="421"/>
      <c r="F53" s="421"/>
      <c r="G53" s="422"/>
      <c r="H53" s="423">
        <v>3.5</v>
      </c>
      <c r="I53" s="424"/>
      <c r="J53" s="223" t="s">
        <v>36</v>
      </c>
      <c r="K53" s="224"/>
      <c r="L53" s="15">
        <f>SUM(L50:L52)</f>
        <v>0</v>
      </c>
      <c r="M53" s="15" t="s">
        <v>36</v>
      </c>
      <c r="N53" s="15" t="s">
        <v>36</v>
      </c>
      <c r="O53" s="425">
        <f>O50+O51+O52</f>
        <v>14242</v>
      </c>
      <c r="P53" s="426"/>
      <c r="Q53" s="426"/>
      <c r="R53" s="427"/>
      <c r="S53" s="1"/>
    </row>
    <row r="54" spans="1:19" ht="15.75">
      <c r="A54" s="428"/>
      <c r="B54" s="429"/>
      <c r="C54" s="1"/>
      <c r="D54" s="420" t="s">
        <v>154</v>
      </c>
      <c r="E54" s="421"/>
      <c r="F54" s="421"/>
      <c r="G54" s="422"/>
      <c r="H54" s="423">
        <f>H53+H49+H45+H37+H30+H26+H20+H14</f>
        <v>63.5</v>
      </c>
      <c r="I54" s="424"/>
      <c r="J54" s="223" t="s">
        <v>36</v>
      </c>
      <c r="K54" s="224"/>
      <c r="L54" s="15">
        <v>0</v>
      </c>
      <c r="M54" s="15" t="s">
        <v>36</v>
      </c>
      <c r="N54" s="15" t="s">
        <v>36</v>
      </c>
      <c r="O54" s="425">
        <f>O14+O20+O26+O30+O37+O45+O49+O53</f>
        <v>428315</v>
      </c>
      <c r="P54" s="426"/>
      <c r="Q54" s="426"/>
      <c r="R54" s="427"/>
      <c r="S54" s="1"/>
    </row>
    <row r="55" spans="1:19" ht="15.75">
      <c r="A55" s="58" t="s">
        <v>139</v>
      </c>
      <c r="B55" s="58"/>
      <c r="C55" s="58"/>
      <c r="D55" s="85"/>
      <c r="E55" s="85"/>
      <c r="F55" s="85"/>
      <c r="G55" s="85"/>
      <c r="H55" s="305"/>
      <c r="I55" s="305"/>
      <c r="J55" s="305"/>
      <c r="K55" s="305"/>
      <c r="L55" s="62"/>
      <c r="M55" s="62"/>
      <c r="N55" s="62"/>
      <c r="O55" s="418"/>
      <c r="P55" s="418"/>
      <c r="Q55" s="418"/>
      <c r="R55" s="418"/>
      <c r="S55" s="2"/>
    </row>
    <row r="56" spans="1:19" ht="15.75">
      <c r="A56" s="85" t="s">
        <v>42</v>
      </c>
      <c r="B56" s="85"/>
      <c r="C56" s="62"/>
      <c r="D56" s="85"/>
      <c r="E56" s="85"/>
      <c r="F56" s="85"/>
      <c r="G56" s="85"/>
      <c r="H56" s="305">
        <v>50</v>
      </c>
      <c r="I56" s="305"/>
      <c r="J56" s="85"/>
      <c r="K56" s="85"/>
      <c r="L56" s="62"/>
      <c r="M56" s="62"/>
      <c r="N56" s="62"/>
      <c r="O56" s="418">
        <v>363029</v>
      </c>
      <c r="P56" s="418"/>
      <c r="Q56" s="418"/>
      <c r="R56" s="418"/>
      <c r="S56" s="2"/>
    </row>
    <row r="57" spans="1:19" ht="15.75">
      <c r="A57" s="85" t="s">
        <v>43</v>
      </c>
      <c r="B57" s="85"/>
      <c r="C57" s="62"/>
      <c r="D57" s="85"/>
      <c r="E57" s="85"/>
      <c r="F57" s="85"/>
      <c r="G57" s="85"/>
      <c r="H57" s="305">
        <v>10</v>
      </c>
      <c r="I57" s="305"/>
      <c r="J57" s="85"/>
      <c r="K57" s="85"/>
      <c r="L57" s="62"/>
      <c r="M57" s="62"/>
      <c r="N57" s="62"/>
      <c r="O57" s="418">
        <v>51044</v>
      </c>
      <c r="P57" s="418"/>
      <c r="Q57" s="418"/>
      <c r="R57" s="418"/>
      <c r="S57" s="2"/>
    </row>
    <row r="58" spans="1:19" ht="15.75">
      <c r="A58" s="85" t="s">
        <v>30</v>
      </c>
      <c r="B58" s="85"/>
      <c r="C58" s="62"/>
      <c r="D58" s="58"/>
      <c r="E58" s="58"/>
      <c r="F58" s="58"/>
      <c r="G58" s="58"/>
      <c r="H58" s="305">
        <v>3.5</v>
      </c>
      <c r="I58" s="305"/>
      <c r="J58" s="58"/>
      <c r="K58" s="58"/>
      <c r="L58" s="2"/>
      <c r="M58" s="2"/>
      <c r="N58" s="2"/>
      <c r="O58" s="418">
        <f>O50+O51+O52</f>
        <v>14242</v>
      </c>
      <c r="P58" s="418"/>
      <c r="Q58" s="418"/>
      <c r="R58" s="418"/>
      <c r="S58" s="2"/>
    </row>
    <row r="59" spans="1:19" ht="15.75">
      <c r="A59" s="58" t="s">
        <v>140</v>
      </c>
      <c r="B59" s="58"/>
      <c r="C59" s="2"/>
      <c r="D59" s="58"/>
      <c r="E59" s="58"/>
      <c r="F59" s="58"/>
      <c r="G59" s="58"/>
      <c r="H59" s="95">
        <v>1</v>
      </c>
      <c r="I59" s="95"/>
      <c r="J59" s="58"/>
      <c r="K59" s="58"/>
      <c r="L59" s="2"/>
      <c r="M59" s="2"/>
      <c r="N59" s="2"/>
      <c r="O59" s="419">
        <f>O50</f>
        <v>4693</v>
      </c>
      <c r="P59" s="419"/>
      <c r="Q59" s="419"/>
      <c r="R59" s="419"/>
      <c r="S59" s="2"/>
    </row>
    <row r="60" spans="7:15" ht="32.25" customHeight="1">
      <c r="G60" s="93" t="s">
        <v>188</v>
      </c>
      <c r="H60" s="93"/>
      <c r="I60" s="93"/>
      <c r="J60" s="93"/>
      <c r="K60" s="93"/>
      <c r="L60" s="93"/>
      <c r="M60" s="93"/>
      <c r="N60" s="93"/>
      <c r="O60" s="93"/>
    </row>
    <row r="61" spans="7:15" ht="33.75" customHeight="1">
      <c r="G61" s="93" t="s">
        <v>189</v>
      </c>
      <c r="H61" s="93"/>
      <c r="I61" s="93"/>
      <c r="J61" s="93"/>
      <c r="K61" s="93"/>
      <c r="L61" s="93"/>
      <c r="M61" s="93"/>
      <c r="N61" s="93"/>
      <c r="O61" s="93"/>
    </row>
    <row r="62" spans="7:15" ht="19.5" customHeight="1">
      <c r="G62" s="94" t="s">
        <v>172</v>
      </c>
      <c r="H62" s="94"/>
      <c r="I62" s="94"/>
      <c r="J62" s="94"/>
      <c r="K62" s="94"/>
      <c r="L62" s="94"/>
      <c r="M62" s="94"/>
      <c r="N62" s="94"/>
      <c r="O62" s="94"/>
    </row>
    <row r="63" spans="7:15" ht="12.75">
      <c r="G63" s="94"/>
      <c r="H63" s="94"/>
      <c r="I63" s="94"/>
      <c r="J63" s="94"/>
      <c r="K63" s="94"/>
      <c r="L63" s="94"/>
      <c r="M63" s="94"/>
      <c r="N63" s="94"/>
      <c r="O63" s="94"/>
    </row>
    <row r="64" spans="7:15" ht="12.75">
      <c r="G64" s="94"/>
      <c r="H64" s="94"/>
      <c r="I64" s="94"/>
      <c r="J64" s="94"/>
      <c r="K64" s="94"/>
      <c r="L64" s="94"/>
      <c r="M64" s="94"/>
      <c r="N64" s="94"/>
      <c r="O64" s="94"/>
    </row>
  </sheetData>
  <sheetProtection/>
  <mergeCells count="222">
    <mergeCell ref="M3:N3"/>
    <mergeCell ref="K4:L4"/>
    <mergeCell ref="M4:N4"/>
    <mergeCell ref="A5:J5"/>
    <mergeCell ref="K5:L5"/>
    <mergeCell ref="M5:N5"/>
    <mergeCell ref="G6:H6"/>
    <mergeCell ref="I6:J6"/>
    <mergeCell ref="G7:H7"/>
    <mergeCell ref="I7:J7"/>
    <mergeCell ref="A8:G8"/>
    <mergeCell ref="C9:C10"/>
    <mergeCell ref="D9:G10"/>
    <mergeCell ref="H9:I10"/>
    <mergeCell ref="J9:K10"/>
    <mergeCell ref="L9:N9"/>
    <mergeCell ref="O9:R10"/>
    <mergeCell ref="S9:S10"/>
    <mergeCell ref="A10:B10"/>
    <mergeCell ref="A11:B11"/>
    <mergeCell ref="D11:G11"/>
    <mergeCell ref="H11:I11"/>
    <mergeCell ref="J11:K11"/>
    <mergeCell ref="O11:R11"/>
    <mergeCell ref="A12:B14"/>
    <mergeCell ref="D12:G12"/>
    <mergeCell ref="H12:I12"/>
    <mergeCell ref="J12:K12"/>
    <mergeCell ref="O12:R12"/>
    <mergeCell ref="D13:G13"/>
    <mergeCell ref="H13:I13"/>
    <mergeCell ref="J13:K13"/>
    <mergeCell ref="O13:R13"/>
    <mergeCell ref="D14:G14"/>
    <mergeCell ref="H14:I14"/>
    <mergeCell ref="J14:K14"/>
    <mergeCell ref="O14:R14"/>
    <mergeCell ref="A15:B20"/>
    <mergeCell ref="D15:G15"/>
    <mergeCell ref="H15:I15"/>
    <mergeCell ref="J15:K15"/>
    <mergeCell ref="O15:R15"/>
    <mergeCell ref="D16:G16"/>
    <mergeCell ref="H16:I16"/>
    <mergeCell ref="J16:K16"/>
    <mergeCell ref="O16:R16"/>
    <mergeCell ref="D17:G17"/>
    <mergeCell ref="H17:I17"/>
    <mergeCell ref="J17:K17"/>
    <mergeCell ref="O17:R17"/>
    <mergeCell ref="D18:G18"/>
    <mergeCell ref="H18:I18"/>
    <mergeCell ref="J18:K18"/>
    <mergeCell ref="O18:R18"/>
    <mergeCell ref="D19:G19"/>
    <mergeCell ref="H19:I19"/>
    <mergeCell ref="J19:K19"/>
    <mergeCell ref="O19:R19"/>
    <mergeCell ref="D20:G20"/>
    <mergeCell ref="H20:I20"/>
    <mergeCell ref="J20:K20"/>
    <mergeCell ref="O20:R20"/>
    <mergeCell ref="A21:B26"/>
    <mergeCell ref="D21:G21"/>
    <mergeCell ref="H21:I21"/>
    <mergeCell ref="J21:K21"/>
    <mergeCell ref="O21:R21"/>
    <mergeCell ref="D22:G22"/>
    <mergeCell ref="H22:I22"/>
    <mergeCell ref="J22:K22"/>
    <mergeCell ref="O22:R22"/>
    <mergeCell ref="D23:G23"/>
    <mergeCell ref="H23:I23"/>
    <mergeCell ref="J23:K23"/>
    <mergeCell ref="O23:R23"/>
    <mergeCell ref="D24:G24"/>
    <mergeCell ref="H24:I24"/>
    <mergeCell ref="J24:K24"/>
    <mergeCell ref="O24:R24"/>
    <mergeCell ref="D25:G25"/>
    <mergeCell ref="H25:I25"/>
    <mergeCell ref="J25:K25"/>
    <mergeCell ref="O25:R25"/>
    <mergeCell ref="D26:G26"/>
    <mergeCell ref="H26:I26"/>
    <mergeCell ref="J26:K26"/>
    <mergeCell ref="O26:R26"/>
    <mergeCell ref="A27:B30"/>
    <mergeCell ref="D27:G27"/>
    <mergeCell ref="H27:I27"/>
    <mergeCell ref="J27:K27"/>
    <mergeCell ref="O27:R27"/>
    <mergeCell ref="D28:G28"/>
    <mergeCell ref="H28:I28"/>
    <mergeCell ref="J28:K28"/>
    <mergeCell ref="O28:R28"/>
    <mergeCell ref="D29:G29"/>
    <mergeCell ref="H29:I29"/>
    <mergeCell ref="J29:K29"/>
    <mergeCell ref="O29:R29"/>
    <mergeCell ref="D30:G30"/>
    <mergeCell ref="H30:I30"/>
    <mergeCell ref="J30:K30"/>
    <mergeCell ref="O30:R30"/>
    <mergeCell ref="A31:B37"/>
    <mergeCell ref="D31:G31"/>
    <mergeCell ref="H31:I31"/>
    <mergeCell ref="J31:K31"/>
    <mergeCell ref="O31:R31"/>
    <mergeCell ref="D32:G32"/>
    <mergeCell ref="H32:I32"/>
    <mergeCell ref="J32:K32"/>
    <mergeCell ref="O32:R32"/>
    <mergeCell ref="D33:G33"/>
    <mergeCell ref="H33:I33"/>
    <mergeCell ref="J33:K33"/>
    <mergeCell ref="O33:R33"/>
    <mergeCell ref="D34:G34"/>
    <mergeCell ref="H34:I34"/>
    <mergeCell ref="J34:K34"/>
    <mergeCell ref="O34:R34"/>
    <mergeCell ref="D35:G35"/>
    <mergeCell ref="H35:I35"/>
    <mergeCell ref="J35:K35"/>
    <mergeCell ref="O35:R35"/>
    <mergeCell ref="D36:G36"/>
    <mergeCell ref="H36:I36"/>
    <mergeCell ref="J36:K36"/>
    <mergeCell ref="O36:R36"/>
    <mergeCell ref="D37:G37"/>
    <mergeCell ref="H37:I37"/>
    <mergeCell ref="J37:K37"/>
    <mergeCell ref="O37:R37"/>
    <mergeCell ref="A38:B45"/>
    <mergeCell ref="D38:G38"/>
    <mergeCell ref="H38:I38"/>
    <mergeCell ref="J38:K38"/>
    <mergeCell ref="O38:R38"/>
    <mergeCell ref="D39:G39"/>
    <mergeCell ref="H39:I39"/>
    <mergeCell ref="J39:K39"/>
    <mergeCell ref="O39:R39"/>
    <mergeCell ref="D40:G40"/>
    <mergeCell ref="H40:I40"/>
    <mergeCell ref="J40:K40"/>
    <mergeCell ref="O40:R40"/>
    <mergeCell ref="D41:G41"/>
    <mergeCell ref="H41:I41"/>
    <mergeCell ref="J41:K41"/>
    <mergeCell ref="O41:R41"/>
    <mergeCell ref="D42:G42"/>
    <mergeCell ref="H42:I42"/>
    <mergeCell ref="J42:K42"/>
    <mergeCell ref="O42:R42"/>
    <mergeCell ref="D43:G43"/>
    <mergeCell ref="H43:I43"/>
    <mergeCell ref="J43:K43"/>
    <mergeCell ref="O43:R43"/>
    <mergeCell ref="O47:R47"/>
    <mergeCell ref="D48:G48"/>
    <mergeCell ref="D44:G44"/>
    <mergeCell ref="H44:I44"/>
    <mergeCell ref="J44:K44"/>
    <mergeCell ref="O44:R44"/>
    <mergeCell ref="D45:G45"/>
    <mergeCell ref="H45:I45"/>
    <mergeCell ref="J45:K45"/>
    <mergeCell ref="O45:R45"/>
    <mergeCell ref="J49:K49"/>
    <mergeCell ref="O49:R49"/>
    <mergeCell ref="A46:B49"/>
    <mergeCell ref="D46:G46"/>
    <mergeCell ref="H46:I46"/>
    <mergeCell ref="J46:K46"/>
    <mergeCell ref="O46:R46"/>
    <mergeCell ref="D47:G47"/>
    <mergeCell ref="H47:I47"/>
    <mergeCell ref="J47:K47"/>
    <mergeCell ref="D50:G50"/>
    <mergeCell ref="H50:I50"/>
    <mergeCell ref="J50:K50"/>
    <mergeCell ref="O50:R50"/>
    <mergeCell ref="D51:G51"/>
    <mergeCell ref="H48:I48"/>
    <mergeCell ref="J48:K48"/>
    <mergeCell ref="O48:R48"/>
    <mergeCell ref="D49:G49"/>
    <mergeCell ref="H49:I49"/>
    <mergeCell ref="H51:I51"/>
    <mergeCell ref="J51:K51"/>
    <mergeCell ref="O51:R51"/>
    <mergeCell ref="D52:G52"/>
    <mergeCell ref="H52:I52"/>
    <mergeCell ref="J52:K52"/>
    <mergeCell ref="O52:R52"/>
    <mergeCell ref="D53:G53"/>
    <mergeCell ref="H53:I53"/>
    <mergeCell ref="J53:K53"/>
    <mergeCell ref="O53:R53"/>
    <mergeCell ref="A54:B54"/>
    <mergeCell ref="D54:G54"/>
    <mergeCell ref="H54:I54"/>
    <mergeCell ref="J54:K54"/>
    <mergeCell ref="O54:R54"/>
    <mergeCell ref="A50:B53"/>
    <mergeCell ref="H55:I55"/>
    <mergeCell ref="J55:K55"/>
    <mergeCell ref="O55:R55"/>
    <mergeCell ref="H56:I56"/>
    <mergeCell ref="O56:R56"/>
    <mergeCell ref="H57:I57"/>
    <mergeCell ref="O57:R57"/>
    <mergeCell ref="G62:O64"/>
    <mergeCell ref="A9:B9"/>
    <mergeCell ref="K2:S2"/>
    <mergeCell ref="P1:S1"/>
    <mergeCell ref="H58:I58"/>
    <mergeCell ref="O58:R58"/>
    <mergeCell ref="H59:I59"/>
    <mergeCell ref="O59:R59"/>
    <mergeCell ref="G60:O60"/>
    <mergeCell ref="G61:O6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2">
      <selection activeCell="D39" sqref="D39:L40"/>
    </sheetView>
  </sheetViews>
  <sheetFormatPr defaultColWidth="9.00390625" defaultRowHeight="12.75"/>
  <cols>
    <col min="3" max="3" width="6.125" style="0" customWidth="1"/>
    <col min="8" max="8" width="6.375" style="0" customWidth="1"/>
    <col min="9" max="9" width="6.00390625" style="0" customWidth="1"/>
    <col min="10" max="10" width="7.00390625" style="0" customWidth="1"/>
    <col min="11" max="11" width="5.75390625" style="0" customWidth="1"/>
    <col min="13" max="14" width="5.75390625" style="0" customWidth="1"/>
    <col min="15" max="15" width="4.75390625" style="0" customWidth="1"/>
    <col min="16" max="16" width="6.375" style="0" customWidth="1"/>
    <col min="17" max="17" width="4.875" style="0" customWidth="1"/>
    <col min="18" max="18" width="1.75390625" style="0" customWidth="1"/>
  </cols>
  <sheetData>
    <row r="1" spans="12:19" ht="14.25" customHeight="1">
      <c r="L1" s="36"/>
      <c r="M1" s="36"/>
      <c r="N1" s="36"/>
      <c r="O1" s="470" t="s">
        <v>164</v>
      </c>
      <c r="P1" s="470"/>
      <c r="Q1" s="470"/>
      <c r="R1" s="470"/>
      <c r="S1" s="470"/>
    </row>
    <row r="2" spans="11:19" ht="45.75" customHeight="1">
      <c r="K2" s="449" t="s">
        <v>192</v>
      </c>
      <c r="L2" s="449"/>
      <c r="M2" s="449"/>
      <c r="N2" s="449"/>
      <c r="O2" s="449"/>
      <c r="P2" s="449"/>
      <c r="Q2" s="449"/>
      <c r="R2" s="449"/>
      <c r="S2" s="449"/>
    </row>
    <row r="3" spans="1:19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65"/>
      <c r="Q3" s="65"/>
      <c r="R3" s="77"/>
      <c r="S3" s="67" t="s">
        <v>1</v>
      </c>
    </row>
    <row r="4" spans="1:19" ht="15.75">
      <c r="A4" s="31" t="s">
        <v>155</v>
      </c>
      <c r="B4" s="68"/>
      <c r="C4" s="68"/>
      <c r="D4" s="68"/>
      <c r="E4" s="68"/>
      <c r="F4" s="68"/>
      <c r="G4" s="68"/>
      <c r="H4" s="68"/>
      <c r="I4" s="68"/>
      <c r="J4" s="68"/>
      <c r="K4" s="68"/>
      <c r="M4" s="69"/>
      <c r="N4" s="69"/>
      <c r="O4" s="454" t="s">
        <v>0</v>
      </c>
      <c r="P4" s="454"/>
      <c r="Q4" s="454"/>
      <c r="R4" s="455"/>
      <c r="S4" s="71" t="s">
        <v>40</v>
      </c>
    </row>
    <row r="5" spans="13:19" ht="12.75">
      <c r="M5" s="69"/>
      <c r="N5" s="69"/>
      <c r="O5" s="454" t="s">
        <v>2</v>
      </c>
      <c r="P5" s="454"/>
      <c r="Q5" s="454"/>
      <c r="R5" s="455"/>
      <c r="S5" s="71">
        <v>34090533</v>
      </c>
    </row>
    <row r="6" spans="6:15" ht="12.75">
      <c r="F6" s="78" t="s">
        <v>8</v>
      </c>
      <c r="G6" s="79"/>
      <c r="H6" s="72"/>
      <c r="I6" s="450" t="s">
        <v>4</v>
      </c>
      <c r="J6" s="450"/>
      <c r="K6" s="450"/>
      <c r="M6" s="69"/>
      <c r="N6" s="69"/>
      <c r="O6" s="70"/>
    </row>
    <row r="7" spans="2:15" ht="15.75">
      <c r="B7" s="30" t="s">
        <v>3</v>
      </c>
      <c r="C7" s="30"/>
      <c r="D7" s="30"/>
      <c r="E7" s="68"/>
      <c r="F7" s="471"/>
      <c r="G7" s="472"/>
      <c r="H7" s="473"/>
      <c r="I7" s="450"/>
      <c r="J7" s="450"/>
      <c r="K7" s="450"/>
      <c r="M7" s="69"/>
      <c r="N7" s="69"/>
      <c r="O7" s="70"/>
    </row>
    <row r="8" spans="13:15" ht="12.75">
      <c r="M8" s="69"/>
      <c r="N8" s="69"/>
      <c r="O8" s="70"/>
    </row>
    <row r="9" spans="13:15" ht="12.75">
      <c r="M9" s="69"/>
      <c r="N9" s="69"/>
      <c r="O9" s="70"/>
    </row>
    <row r="10" spans="1:7" ht="12.75">
      <c r="A10" s="258" t="s">
        <v>193</v>
      </c>
      <c r="B10" s="258"/>
      <c r="C10" s="258"/>
      <c r="D10" s="258"/>
      <c r="E10" s="258"/>
      <c r="F10" s="258"/>
      <c r="G10" s="258"/>
    </row>
    <row r="11" spans="1:5" ht="12.75">
      <c r="A11" s="68"/>
      <c r="B11" s="68"/>
      <c r="C11" s="68"/>
      <c r="D11" s="68"/>
      <c r="E11" s="68"/>
    </row>
    <row r="12" spans="1:19" ht="33" customHeight="1">
      <c r="A12" s="428" t="s">
        <v>93</v>
      </c>
      <c r="B12" s="429"/>
      <c r="C12" s="474" t="s">
        <v>6</v>
      </c>
      <c r="D12" s="430" t="s">
        <v>9</v>
      </c>
      <c r="E12" s="476"/>
      <c r="F12" s="476"/>
      <c r="G12" s="477"/>
      <c r="H12" s="430" t="s">
        <v>94</v>
      </c>
      <c r="I12" s="477"/>
      <c r="J12" s="430" t="s">
        <v>10</v>
      </c>
      <c r="K12" s="477"/>
      <c r="L12" s="221" t="s">
        <v>7</v>
      </c>
      <c r="M12" s="481"/>
      <c r="N12" s="222"/>
      <c r="O12" s="393" t="s">
        <v>32</v>
      </c>
      <c r="P12" s="460"/>
      <c r="Q12" s="460"/>
      <c r="R12" s="461"/>
      <c r="S12" s="465" t="s">
        <v>11</v>
      </c>
    </row>
    <row r="13" spans="1:19" ht="31.5">
      <c r="A13" s="221" t="s">
        <v>5</v>
      </c>
      <c r="B13" s="222"/>
      <c r="C13" s="475"/>
      <c r="D13" s="478"/>
      <c r="E13" s="479"/>
      <c r="F13" s="479"/>
      <c r="G13" s="480"/>
      <c r="H13" s="478"/>
      <c r="I13" s="480"/>
      <c r="J13" s="478"/>
      <c r="K13" s="480"/>
      <c r="L13" s="74" t="s">
        <v>35</v>
      </c>
      <c r="M13" s="75"/>
      <c r="N13" s="75"/>
      <c r="O13" s="462"/>
      <c r="P13" s="463"/>
      <c r="Q13" s="463"/>
      <c r="R13" s="464"/>
      <c r="S13" s="466"/>
    </row>
    <row r="14" spans="1:19" ht="15.75">
      <c r="A14" s="467">
        <v>1</v>
      </c>
      <c r="B14" s="468"/>
      <c r="C14" s="76">
        <v>2</v>
      </c>
      <c r="D14" s="467">
        <v>3</v>
      </c>
      <c r="E14" s="469"/>
      <c r="F14" s="469"/>
      <c r="G14" s="468"/>
      <c r="H14" s="467">
        <v>4</v>
      </c>
      <c r="I14" s="468"/>
      <c r="J14" s="467">
        <v>5</v>
      </c>
      <c r="K14" s="468"/>
      <c r="L14" s="76">
        <v>6</v>
      </c>
      <c r="M14" s="76">
        <v>7</v>
      </c>
      <c r="N14" s="76">
        <v>8</v>
      </c>
      <c r="O14" s="467">
        <v>9</v>
      </c>
      <c r="P14" s="469"/>
      <c r="Q14" s="469"/>
      <c r="R14" s="468"/>
      <c r="S14" s="76">
        <v>10</v>
      </c>
    </row>
    <row r="15" spans="1:19" ht="22.5" customHeight="1">
      <c r="A15" s="430"/>
      <c r="B15" s="431"/>
      <c r="C15" s="1"/>
      <c r="D15" s="126" t="s">
        <v>24</v>
      </c>
      <c r="E15" s="126"/>
      <c r="F15" s="126"/>
      <c r="G15" s="126"/>
      <c r="H15" s="112">
        <v>1</v>
      </c>
      <c r="I15" s="112"/>
      <c r="J15" s="112">
        <v>12178</v>
      </c>
      <c r="K15" s="112"/>
      <c r="L15" s="1"/>
      <c r="M15" s="1"/>
      <c r="N15" s="1"/>
      <c r="O15" s="273">
        <v>12178</v>
      </c>
      <c r="P15" s="274"/>
      <c r="Q15" s="274"/>
      <c r="R15" s="275"/>
      <c r="S15" s="1"/>
    </row>
    <row r="16" spans="1:19" ht="17.25" customHeight="1">
      <c r="A16" s="432"/>
      <c r="B16" s="433"/>
      <c r="C16" s="73"/>
      <c r="D16" s="299" t="s">
        <v>20</v>
      </c>
      <c r="E16" s="300"/>
      <c r="F16" s="300"/>
      <c r="G16" s="301"/>
      <c r="H16" s="221">
        <v>1</v>
      </c>
      <c r="I16" s="222"/>
      <c r="J16" s="221">
        <v>8290</v>
      </c>
      <c r="K16" s="222"/>
      <c r="L16" s="73"/>
      <c r="M16" s="73"/>
      <c r="N16" s="73"/>
      <c r="O16" s="273">
        <v>8290</v>
      </c>
      <c r="P16" s="274"/>
      <c r="Q16" s="274"/>
      <c r="R16" s="275"/>
      <c r="S16" s="73"/>
    </row>
    <row r="17" spans="1:19" ht="31.5" customHeight="1">
      <c r="A17" s="432"/>
      <c r="B17" s="433"/>
      <c r="C17" s="1"/>
      <c r="D17" s="125" t="s">
        <v>156</v>
      </c>
      <c r="E17" s="126"/>
      <c r="F17" s="126"/>
      <c r="G17" s="126"/>
      <c r="H17" s="112">
        <v>1</v>
      </c>
      <c r="I17" s="112"/>
      <c r="J17" s="112">
        <v>8290</v>
      </c>
      <c r="K17" s="112"/>
      <c r="L17" s="1"/>
      <c r="M17" s="1"/>
      <c r="N17" s="1"/>
      <c r="O17" s="273">
        <v>8290</v>
      </c>
      <c r="P17" s="274"/>
      <c r="Q17" s="274"/>
      <c r="R17" s="275"/>
      <c r="S17" s="1"/>
    </row>
    <row r="18" spans="1:19" ht="30.75" customHeight="1">
      <c r="A18" s="432"/>
      <c r="B18" s="433"/>
      <c r="C18" s="1"/>
      <c r="D18" s="299" t="s">
        <v>157</v>
      </c>
      <c r="E18" s="300"/>
      <c r="F18" s="300"/>
      <c r="G18" s="301"/>
      <c r="H18" s="112">
        <v>1</v>
      </c>
      <c r="I18" s="112"/>
      <c r="J18" s="112">
        <v>8290</v>
      </c>
      <c r="K18" s="112"/>
      <c r="L18" s="1"/>
      <c r="M18" s="1"/>
      <c r="N18" s="1"/>
      <c r="O18" s="273">
        <v>8290</v>
      </c>
      <c r="P18" s="274"/>
      <c r="Q18" s="274"/>
      <c r="R18" s="275"/>
      <c r="S18" s="1"/>
    </row>
    <row r="19" spans="1:19" ht="28.5" customHeight="1">
      <c r="A19" s="432"/>
      <c r="B19" s="433"/>
      <c r="C19" s="1"/>
      <c r="D19" s="125" t="s">
        <v>158</v>
      </c>
      <c r="E19" s="126"/>
      <c r="F19" s="126"/>
      <c r="G19" s="126"/>
      <c r="H19" s="112">
        <v>2</v>
      </c>
      <c r="I19" s="112"/>
      <c r="J19" s="112">
        <v>7523</v>
      </c>
      <c r="K19" s="112"/>
      <c r="L19" s="1"/>
      <c r="M19" s="1"/>
      <c r="N19" s="1"/>
      <c r="O19" s="273">
        <v>15046</v>
      </c>
      <c r="P19" s="274"/>
      <c r="Q19" s="274"/>
      <c r="R19" s="275"/>
      <c r="S19" s="1"/>
    </row>
    <row r="20" spans="1:19" ht="51.75" customHeight="1">
      <c r="A20" s="432"/>
      <c r="B20" s="433"/>
      <c r="C20" s="1"/>
      <c r="D20" s="125" t="s">
        <v>159</v>
      </c>
      <c r="E20" s="126"/>
      <c r="F20" s="126"/>
      <c r="G20" s="126"/>
      <c r="H20" s="112">
        <v>1</v>
      </c>
      <c r="I20" s="112"/>
      <c r="J20" s="112">
        <v>7523</v>
      </c>
      <c r="K20" s="112"/>
      <c r="L20" s="1"/>
      <c r="M20" s="1"/>
      <c r="N20" s="1"/>
      <c r="O20" s="273">
        <v>7523</v>
      </c>
      <c r="P20" s="274"/>
      <c r="Q20" s="274"/>
      <c r="R20" s="275"/>
      <c r="S20" s="1"/>
    </row>
    <row r="21" spans="1:19" ht="30" customHeight="1">
      <c r="A21" s="432"/>
      <c r="B21" s="433"/>
      <c r="C21" s="1"/>
      <c r="D21" s="125" t="s">
        <v>160</v>
      </c>
      <c r="E21" s="126"/>
      <c r="F21" s="126"/>
      <c r="G21" s="126"/>
      <c r="H21" s="112">
        <v>1</v>
      </c>
      <c r="I21" s="112"/>
      <c r="J21" s="112">
        <v>7523</v>
      </c>
      <c r="K21" s="112"/>
      <c r="L21" s="1"/>
      <c r="M21" s="1"/>
      <c r="N21" s="1"/>
      <c r="O21" s="273">
        <v>7523</v>
      </c>
      <c r="P21" s="274"/>
      <c r="Q21" s="274"/>
      <c r="R21" s="275"/>
      <c r="S21" s="1"/>
    </row>
    <row r="22" spans="1:19" ht="30" customHeight="1">
      <c r="A22" s="432"/>
      <c r="B22" s="433"/>
      <c r="C22" s="1"/>
      <c r="D22" s="299" t="s">
        <v>198</v>
      </c>
      <c r="E22" s="300"/>
      <c r="F22" s="300"/>
      <c r="G22" s="301"/>
      <c r="H22" s="112">
        <v>2</v>
      </c>
      <c r="I22" s="112"/>
      <c r="J22" s="112">
        <v>7523</v>
      </c>
      <c r="K22" s="112"/>
      <c r="L22" s="1"/>
      <c r="M22" s="1"/>
      <c r="N22" s="1"/>
      <c r="O22" s="273">
        <v>15046</v>
      </c>
      <c r="P22" s="274"/>
      <c r="Q22" s="274"/>
      <c r="R22" s="275"/>
      <c r="S22" s="1"/>
    </row>
    <row r="23" spans="1:19" ht="30" customHeight="1">
      <c r="A23" s="432"/>
      <c r="B23" s="433"/>
      <c r="C23" s="1"/>
      <c r="D23" s="125" t="s">
        <v>38</v>
      </c>
      <c r="E23" s="126"/>
      <c r="F23" s="126"/>
      <c r="G23" s="126"/>
      <c r="H23" s="112">
        <v>1</v>
      </c>
      <c r="I23" s="112"/>
      <c r="J23" s="112">
        <v>7523</v>
      </c>
      <c r="K23" s="112"/>
      <c r="L23" s="1"/>
      <c r="M23" s="1"/>
      <c r="N23" s="1"/>
      <c r="O23" s="273">
        <v>7523</v>
      </c>
      <c r="P23" s="274"/>
      <c r="Q23" s="274"/>
      <c r="R23" s="275"/>
      <c r="S23" s="1"/>
    </row>
    <row r="24" spans="1:19" ht="19.5" customHeight="1">
      <c r="A24" s="432"/>
      <c r="B24" s="433"/>
      <c r="C24" s="1"/>
      <c r="D24" s="126" t="s">
        <v>150</v>
      </c>
      <c r="E24" s="126"/>
      <c r="F24" s="126"/>
      <c r="G24" s="126"/>
      <c r="H24" s="112">
        <v>1</v>
      </c>
      <c r="I24" s="112"/>
      <c r="J24" s="112">
        <v>5477</v>
      </c>
      <c r="K24" s="112"/>
      <c r="L24" s="1"/>
      <c r="M24" s="1"/>
      <c r="N24" s="1"/>
      <c r="O24" s="273">
        <v>5477</v>
      </c>
      <c r="P24" s="274"/>
      <c r="Q24" s="274"/>
      <c r="R24" s="275"/>
      <c r="S24" s="1"/>
    </row>
    <row r="25" spans="1:19" ht="15.75">
      <c r="A25" s="434"/>
      <c r="B25" s="435"/>
      <c r="C25" s="1"/>
      <c r="D25" s="299" t="s">
        <v>25</v>
      </c>
      <c r="E25" s="271"/>
      <c r="F25" s="271"/>
      <c r="G25" s="272"/>
      <c r="H25" s="112">
        <v>1</v>
      </c>
      <c r="I25" s="112"/>
      <c r="J25" s="112">
        <v>5246</v>
      </c>
      <c r="K25" s="112"/>
      <c r="L25" s="1"/>
      <c r="M25" s="1"/>
      <c r="N25" s="1"/>
      <c r="O25" s="273">
        <v>5246</v>
      </c>
      <c r="P25" s="274"/>
      <c r="Q25" s="274"/>
      <c r="R25" s="275"/>
      <c r="S25" s="1"/>
    </row>
    <row r="26" spans="1:19" ht="19.5" customHeight="1">
      <c r="A26" s="430" t="s">
        <v>19</v>
      </c>
      <c r="B26" s="431"/>
      <c r="C26" s="1"/>
      <c r="D26" s="126" t="s">
        <v>148</v>
      </c>
      <c r="E26" s="126"/>
      <c r="F26" s="126"/>
      <c r="G26" s="126"/>
      <c r="H26" s="112">
        <v>1</v>
      </c>
      <c r="I26" s="112"/>
      <c r="J26" s="112">
        <v>9722</v>
      </c>
      <c r="K26" s="112"/>
      <c r="L26" s="1"/>
      <c r="M26" s="1"/>
      <c r="N26" s="1"/>
      <c r="O26" s="273">
        <v>9722</v>
      </c>
      <c r="P26" s="274"/>
      <c r="Q26" s="274"/>
      <c r="R26" s="275"/>
      <c r="S26" s="1"/>
    </row>
    <row r="27" spans="1:19" ht="19.5" customHeight="1">
      <c r="A27" s="434"/>
      <c r="B27" s="435"/>
      <c r="C27" s="1"/>
      <c r="D27" s="126" t="s">
        <v>16</v>
      </c>
      <c r="E27" s="126"/>
      <c r="F27" s="126"/>
      <c r="G27" s="126"/>
      <c r="H27" s="112">
        <v>1</v>
      </c>
      <c r="I27" s="112"/>
      <c r="J27" s="112">
        <v>7523</v>
      </c>
      <c r="K27" s="112"/>
      <c r="L27" s="1"/>
      <c r="M27" s="1"/>
      <c r="N27" s="1"/>
      <c r="O27" s="273">
        <v>7523</v>
      </c>
      <c r="P27" s="274"/>
      <c r="Q27" s="274"/>
      <c r="R27" s="275"/>
      <c r="S27" s="1"/>
    </row>
    <row r="28" spans="1:19" ht="15.75">
      <c r="A28" s="459" t="s">
        <v>30</v>
      </c>
      <c r="B28" s="459"/>
      <c r="C28" s="1"/>
      <c r="D28" s="126" t="s">
        <v>17</v>
      </c>
      <c r="E28" s="126"/>
      <c r="F28" s="126"/>
      <c r="G28" s="126"/>
      <c r="H28" s="112">
        <v>1</v>
      </c>
      <c r="I28" s="112"/>
      <c r="J28" s="112">
        <v>4693</v>
      </c>
      <c r="K28" s="112"/>
      <c r="L28" s="1"/>
      <c r="M28" s="1"/>
      <c r="N28" s="1"/>
      <c r="O28" s="273">
        <v>4693</v>
      </c>
      <c r="P28" s="274"/>
      <c r="Q28" s="274"/>
      <c r="R28" s="275"/>
      <c r="S28" s="1"/>
    </row>
    <row r="29" spans="1:19" ht="50.25" customHeight="1">
      <c r="A29" s="459"/>
      <c r="B29" s="459"/>
      <c r="C29" s="1"/>
      <c r="D29" s="125" t="s">
        <v>161</v>
      </c>
      <c r="E29" s="126"/>
      <c r="F29" s="126"/>
      <c r="G29" s="126"/>
      <c r="H29" s="112">
        <v>1</v>
      </c>
      <c r="I29" s="112"/>
      <c r="J29" s="112">
        <v>3730</v>
      </c>
      <c r="K29" s="112"/>
      <c r="L29" s="1"/>
      <c r="M29" s="1"/>
      <c r="N29" s="1"/>
      <c r="O29" s="273">
        <v>3730</v>
      </c>
      <c r="P29" s="274"/>
      <c r="Q29" s="274"/>
      <c r="R29" s="275"/>
      <c r="S29" s="1"/>
    </row>
    <row r="30" spans="1:19" ht="15.75">
      <c r="A30" s="459"/>
      <c r="B30" s="459"/>
      <c r="C30" s="1"/>
      <c r="D30" s="290" t="s">
        <v>31</v>
      </c>
      <c r="E30" s="290"/>
      <c r="F30" s="290"/>
      <c r="G30" s="290"/>
      <c r="H30" s="291">
        <f>SUM(H15:I29)</f>
        <v>17</v>
      </c>
      <c r="I30" s="291"/>
      <c r="J30" s="291" t="s">
        <v>36</v>
      </c>
      <c r="K30" s="291"/>
      <c r="L30" s="63">
        <v>0</v>
      </c>
      <c r="M30" s="63" t="s">
        <v>36</v>
      </c>
      <c r="N30" s="63" t="s">
        <v>36</v>
      </c>
      <c r="O30" s="456">
        <f>SUM(O15:R29)</f>
        <v>126100</v>
      </c>
      <c r="P30" s="457"/>
      <c r="Q30" s="457"/>
      <c r="R30" s="458"/>
      <c r="S30" s="1"/>
    </row>
    <row r="32" spans="1:18" ht="15.75">
      <c r="A32" s="58" t="s">
        <v>41</v>
      </c>
      <c r="B32" s="58"/>
      <c r="C32" s="2"/>
      <c r="D32" s="58"/>
      <c r="E32" s="58"/>
      <c r="F32" s="58"/>
      <c r="G32" s="58"/>
      <c r="H32" s="95"/>
      <c r="I32" s="95"/>
      <c r="J32" s="58"/>
      <c r="K32" s="58"/>
      <c r="L32" s="2"/>
      <c r="M32" s="2"/>
      <c r="N32" s="2"/>
      <c r="O32" s="58"/>
      <c r="P32" s="58"/>
      <c r="Q32" s="58"/>
      <c r="R32" s="58"/>
    </row>
    <row r="33" spans="1:18" ht="15.75">
      <c r="A33" s="59" t="s">
        <v>105</v>
      </c>
      <c r="B33" s="59"/>
      <c r="C33" s="60"/>
      <c r="D33" s="59"/>
      <c r="E33" s="59"/>
      <c r="F33" s="59"/>
      <c r="G33" s="59"/>
      <c r="H33" s="452">
        <v>14</v>
      </c>
      <c r="I33" s="452"/>
      <c r="J33" s="58"/>
      <c r="K33" s="58"/>
      <c r="L33" s="2"/>
      <c r="M33" s="2"/>
      <c r="N33" s="2"/>
      <c r="O33" s="453">
        <f>O15+O16+O17+O18+O19+O20+O21+O22+O23+O24+O26+O27</f>
        <v>112431</v>
      </c>
      <c r="P33" s="453"/>
      <c r="Q33" s="453"/>
      <c r="R33" s="453"/>
    </row>
    <row r="34" spans="1:18" ht="15.75">
      <c r="A34" s="58" t="s">
        <v>162</v>
      </c>
      <c r="B34" s="58"/>
      <c r="C34" s="2"/>
      <c r="D34" s="58"/>
      <c r="E34" s="58"/>
      <c r="F34" s="58"/>
      <c r="G34" s="58"/>
      <c r="H34" s="95">
        <v>0</v>
      </c>
      <c r="I34" s="95"/>
      <c r="J34" s="58"/>
      <c r="K34" s="58"/>
      <c r="L34" s="2"/>
      <c r="M34" s="2"/>
      <c r="N34" s="2"/>
      <c r="O34" s="95">
        <v>0</v>
      </c>
      <c r="P34" s="95"/>
      <c r="Q34" s="95"/>
      <c r="R34" s="95"/>
    </row>
    <row r="35" spans="1:18" ht="15.75">
      <c r="A35" s="59" t="s">
        <v>114</v>
      </c>
      <c r="B35" s="59"/>
      <c r="C35" s="60"/>
      <c r="D35" s="59"/>
      <c r="E35" s="59"/>
      <c r="F35" s="59"/>
      <c r="G35" s="59"/>
      <c r="H35" s="452">
        <v>1</v>
      </c>
      <c r="I35" s="452"/>
      <c r="J35" s="58"/>
      <c r="K35" s="58"/>
      <c r="L35" s="2"/>
      <c r="M35" s="2"/>
      <c r="N35" s="2"/>
      <c r="O35" s="451">
        <v>5246</v>
      </c>
      <c r="P35" s="451"/>
      <c r="Q35" s="451"/>
      <c r="R35" s="451"/>
    </row>
    <row r="36" spans="1:18" ht="15.75">
      <c r="A36" s="59" t="s">
        <v>30</v>
      </c>
      <c r="B36" s="59"/>
      <c r="C36" s="60"/>
      <c r="D36" s="59"/>
      <c r="E36" s="59"/>
      <c r="F36" s="59"/>
      <c r="G36" s="59"/>
      <c r="H36" s="452">
        <v>2</v>
      </c>
      <c r="I36" s="452"/>
      <c r="J36" s="58"/>
      <c r="K36" s="58"/>
      <c r="L36" s="2"/>
      <c r="M36" s="2"/>
      <c r="N36" s="2"/>
      <c r="O36" s="451">
        <v>8423</v>
      </c>
      <c r="P36" s="451"/>
      <c r="Q36" s="451"/>
      <c r="R36" s="451"/>
    </row>
    <row r="37" spans="1:18" ht="15.75">
      <c r="A37" s="58" t="s">
        <v>163</v>
      </c>
      <c r="B37" s="58"/>
      <c r="C37" s="2"/>
      <c r="D37" s="58"/>
      <c r="E37" s="58"/>
      <c r="F37" s="58"/>
      <c r="G37" s="58"/>
      <c r="H37" s="95">
        <v>1</v>
      </c>
      <c r="I37" s="95"/>
      <c r="J37" s="58"/>
      <c r="K37" s="58"/>
      <c r="L37" s="2"/>
      <c r="M37" s="2"/>
      <c r="N37" s="2"/>
      <c r="O37" s="303">
        <f>O28</f>
        <v>4693</v>
      </c>
      <c r="P37" s="303"/>
      <c r="Q37" s="303"/>
      <c r="R37" s="303"/>
    </row>
    <row r="38" spans="1:18" ht="15.75">
      <c r="A38" s="58"/>
      <c r="B38" s="58"/>
      <c r="C38" s="2"/>
      <c r="D38" s="58"/>
      <c r="E38" s="58"/>
      <c r="F38" s="58"/>
      <c r="G38" s="58"/>
      <c r="H38" s="95"/>
      <c r="I38" s="95"/>
      <c r="J38" s="58"/>
      <c r="K38" s="58"/>
      <c r="L38" s="2"/>
      <c r="M38" s="2"/>
      <c r="N38" s="2"/>
      <c r="O38" s="58"/>
      <c r="P38" s="58"/>
      <c r="Q38" s="58"/>
      <c r="R38" s="58"/>
    </row>
    <row r="39" spans="1:18" ht="29.25" customHeight="1">
      <c r="A39" s="58"/>
      <c r="B39" s="58"/>
      <c r="C39" s="2"/>
      <c r="D39" s="93" t="s">
        <v>194</v>
      </c>
      <c r="E39" s="93"/>
      <c r="F39" s="93"/>
      <c r="G39" s="93"/>
      <c r="H39" s="93"/>
      <c r="I39" s="93"/>
      <c r="J39" s="93"/>
      <c r="K39" s="93"/>
      <c r="L39" s="93"/>
      <c r="M39" s="2"/>
      <c r="N39" s="2"/>
      <c r="O39" s="2"/>
      <c r="P39" s="2"/>
      <c r="Q39" s="2"/>
      <c r="R39" s="2"/>
    </row>
    <row r="40" spans="4:12" ht="31.5" customHeight="1">
      <c r="D40" s="93" t="s">
        <v>195</v>
      </c>
      <c r="E40" s="93"/>
      <c r="F40" s="93"/>
      <c r="G40" s="93"/>
      <c r="H40" s="93"/>
      <c r="I40" s="93"/>
      <c r="J40" s="93"/>
      <c r="K40" s="93"/>
      <c r="L40" s="93"/>
    </row>
    <row r="41" spans="4:12" ht="21.75" customHeight="1">
      <c r="D41" s="94" t="s">
        <v>173</v>
      </c>
      <c r="E41" s="94"/>
      <c r="F41" s="94"/>
      <c r="G41" s="94"/>
      <c r="H41" s="94"/>
      <c r="I41" s="94"/>
      <c r="J41" s="94"/>
      <c r="K41" s="94"/>
      <c r="L41" s="94"/>
    </row>
    <row r="42" spans="4:12" ht="12.75">
      <c r="D42" s="94"/>
      <c r="E42" s="94"/>
      <c r="F42" s="94"/>
      <c r="G42" s="94"/>
      <c r="H42" s="94"/>
      <c r="I42" s="94"/>
      <c r="J42" s="94"/>
      <c r="K42" s="94"/>
      <c r="L42" s="94"/>
    </row>
    <row r="43" spans="4:12" ht="12.75">
      <c r="D43" s="94"/>
      <c r="E43" s="94"/>
      <c r="F43" s="94"/>
      <c r="G43" s="94"/>
      <c r="H43" s="94"/>
      <c r="I43" s="94"/>
      <c r="J43" s="94"/>
      <c r="K43" s="94"/>
      <c r="L43" s="94"/>
    </row>
  </sheetData>
  <sheetProtection/>
  <mergeCells count="105">
    <mergeCell ref="O1:S1"/>
    <mergeCell ref="F7:H7"/>
    <mergeCell ref="I7:K7"/>
    <mergeCell ref="A12:B12"/>
    <mergeCell ref="C12:C13"/>
    <mergeCell ref="D12:G13"/>
    <mergeCell ref="H12:I13"/>
    <mergeCell ref="J12:K13"/>
    <mergeCell ref="A10:G10"/>
    <mergeCell ref="L12:N12"/>
    <mergeCell ref="O12:R13"/>
    <mergeCell ref="S12:S13"/>
    <mergeCell ref="A13:B13"/>
    <mergeCell ref="A14:B14"/>
    <mergeCell ref="D14:G14"/>
    <mergeCell ref="H14:I14"/>
    <mergeCell ref="J14:K14"/>
    <mergeCell ref="O14:R14"/>
    <mergeCell ref="D15:G15"/>
    <mergeCell ref="H15:I15"/>
    <mergeCell ref="J15:K15"/>
    <mergeCell ref="O15:R15"/>
    <mergeCell ref="D17:G17"/>
    <mergeCell ref="H17:I17"/>
    <mergeCell ref="J17:K17"/>
    <mergeCell ref="D16:G16"/>
    <mergeCell ref="D40:L40"/>
    <mergeCell ref="O19:R19"/>
    <mergeCell ref="D18:G18"/>
    <mergeCell ref="H18:I18"/>
    <mergeCell ref="J18:K18"/>
    <mergeCell ref="H37:I37"/>
    <mergeCell ref="O23:R23"/>
    <mergeCell ref="D21:G21"/>
    <mergeCell ref="D22:G22"/>
    <mergeCell ref="H22:I22"/>
    <mergeCell ref="D41:L43"/>
    <mergeCell ref="O18:R18"/>
    <mergeCell ref="D20:G20"/>
    <mergeCell ref="H20:I20"/>
    <mergeCell ref="J20:K20"/>
    <mergeCell ref="D39:L39"/>
    <mergeCell ref="O20:R20"/>
    <mergeCell ref="D19:G19"/>
    <mergeCell ref="H19:I19"/>
    <mergeCell ref="J19:K19"/>
    <mergeCell ref="H38:I38"/>
    <mergeCell ref="O21:R21"/>
    <mergeCell ref="H36:I36"/>
    <mergeCell ref="D23:G23"/>
    <mergeCell ref="O34:R34"/>
    <mergeCell ref="H23:I23"/>
    <mergeCell ref="J23:K23"/>
    <mergeCell ref="J27:K27"/>
    <mergeCell ref="O26:R26"/>
    <mergeCell ref="O27:R27"/>
    <mergeCell ref="O37:R37"/>
    <mergeCell ref="A30:B30"/>
    <mergeCell ref="D30:G30"/>
    <mergeCell ref="H30:I30"/>
    <mergeCell ref="J30:K30"/>
    <mergeCell ref="D25:G25"/>
    <mergeCell ref="A28:B29"/>
    <mergeCell ref="D28:G28"/>
    <mergeCell ref="H28:I28"/>
    <mergeCell ref="A15:B25"/>
    <mergeCell ref="D24:G24"/>
    <mergeCell ref="O28:R28"/>
    <mergeCell ref="J28:K28"/>
    <mergeCell ref="H21:I21"/>
    <mergeCell ref="J21:K21"/>
    <mergeCell ref="H16:I16"/>
    <mergeCell ref="O16:R16"/>
    <mergeCell ref="O17:R17"/>
    <mergeCell ref="J22:K22"/>
    <mergeCell ref="O22:R22"/>
    <mergeCell ref="O4:R4"/>
    <mergeCell ref="O5:R5"/>
    <mergeCell ref="O24:R24"/>
    <mergeCell ref="O35:R35"/>
    <mergeCell ref="H25:I25"/>
    <mergeCell ref="J25:K25"/>
    <mergeCell ref="H27:I27"/>
    <mergeCell ref="H34:I34"/>
    <mergeCell ref="O30:R30"/>
    <mergeCell ref="J16:K16"/>
    <mergeCell ref="O29:R29"/>
    <mergeCell ref="O25:R25"/>
    <mergeCell ref="H24:I24"/>
    <mergeCell ref="J24:K24"/>
    <mergeCell ref="O36:R36"/>
    <mergeCell ref="H35:I35"/>
    <mergeCell ref="H32:I32"/>
    <mergeCell ref="H33:I33"/>
    <mergeCell ref="O33:R33"/>
    <mergeCell ref="D29:G29"/>
    <mergeCell ref="A26:B27"/>
    <mergeCell ref="D26:G26"/>
    <mergeCell ref="D27:G27"/>
    <mergeCell ref="K2:S2"/>
    <mergeCell ref="I6:K6"/>
    <mergeCell ref="H29:I29"/>
    <mergeCell ref="J29:K29"/>
    <mergeCell ref="H26:I26"/>
    <mergeCell ref="J26:K2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3">
      <selection activeCell="O41" sqref="O41"/>
    </sheetView>
  </sheetViews>
  <sheetFormatPr defaultColWidth="9.00390625" defaultRowHeight="12.75"/>
  <cols>
    <col min="3" max="3" width="6.875" style="0" customWidth="1"/>
    <col min="9" max="9" width="3.875" style="0" customWidth="1"/>
    <col min="11" max="11" width="6.375" style="0" customWidth="1"/>
    <col min="12" max="12" width="6.875" style="0" customWidth="1"/>
    <col min="13" max="14" width="6.375" style="0" customWidth="1"/>
    <col min="16" max="16" width="3.625" style="0" customWidth="1"/>
    <col min="17" max="17" width="3.25390625" style="0" customWidth="1"/>
    <col min="18" max="18" width="4.125" style="0" customWidth="1"/>
  </cols>
  <sheetData>
    <row r="1" spans="1:19" ht="15.75" customHeight="1">
      <c r="A1" s="3"/>
      <c r="B1" s="3"/>
      <c r="C1" s="3"/>
      <c r="D1" s="3"/>
      <c r="E1" s="3"/>
      <c r="F1" s="3"/>
      <c r="G1" s="3"/>
      <c r="H1" s="3"/>
      <c r="I1" s="3"/>
      <c r="J1" s="21"/>
      <c r="K1" s="21"/>
      <c r="L1" s="261" t="s">
        <v>133</v>
      </c>
      <c r="M1" s="261"/>
      <c r="N1" s="261"/>
      <c r="O1" s="261"/>
      <c r="P1" s="261"/>
      <c r="Q1" s="261"/>
      <c r="R1" s="261"/>
      <c r="S1" s="261"/>
    </row>
    <row r="2" spans="1:19" ht="42" customHeight="1">
      <c r="A2" s="3"/>
      <c r="B2" s="3"/>
      <c r="C2" s="3"/>
      <c r="D2" s="3"/>
      <c r="E2" s="3"/>
      <c r="F2" s="3"/>
      <c r="G2" s="3"/>
      <c r="H2" s="3"/>
      <c r="I2" s="3"/>
      <c r="J2" s="4"/>
      <c r="K2" s="23"/>
      <c r="L2" s="277" t="s">
        <v>191</v>
      </c>
      <c r="M2" s="277"/>
      <c r="N2" s="277"/>
      <c r="O2" s="277"/>
      <c r="P2" s="277"/>
      <c r="Q2" s="277"/>
      <c r="R2" s="277"/>
      <c r="S2" s="277"/>
    </row>
    <row r="3" spans="1:1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78" t="s">
        <v>1</v>
      </c>
      <c r="N3" s="279"/>
      <c r="O3" s="3"/>
      <c r="P3" s="3"/>
      <c r="Q3" s="3"/>
      <c r="R3" s="3"/>
      <c r="S3" s="3"/>
    </row>
    <row r="4" spans="1:19" ht="15">
      <c r="A4" s="3"/>
      <c r="B4" s="3"/>
      <c r="C4" s="3"/>
      <c r="D4" s="3"/>
      <c r="E4" s="3"/>
      <c r="F4" s="3"/>
      <c r="G4" s="3"/>
      <c r="H4" s="3"/>
      <c r="I4" s="3"/>
      <c r="J4" s="3"/>
      <c r="K4" s="261" t="s">
        <v>0</v>
      </c>
      <c r="L4" s="262"/>
      <c r="M4" s="294" t="s">
        <v>40</v>
      </c>
      <c r="N4" s="295"/>
      <c r="O4" s="3"/>
      <c r="P4" s="3"/>
      <c r="Q4" s="3"/>
      <c r="R4" s="3"/>
      <c r="S4" s="3"/>
    </row>
    <row r="5" spans="1:19" ht="15">
      <c r="A5" s="448" t="s">
        <v>134</v>
      </c>
      <c r="B5" s="448"/>
      <c r="C5" s="448"/>
      <c r="D5" s="448"/>
      <c r="E5" s="448"/>
      <c r="F5" s="448"/>
      <c r="G5" s="448"/>
      <c r="H5" s="448"/>
      <c r="I5" s="448"/>
      <c r="J5" s="448"/>
      <c r="K5" s="261" t="s">
        <v>2</v>
      </c>
      <c r="L5" s="262"/>
      <c r="M5" s="294" t="s">
        <v>34</v>
      </c>
      <c r="N5" s="296"/>
      <c r="O5" s="3"/>
      <c r="P5" s="3"/>
      <c r="Q5" s="3"/>
      <c r="R5" s="3"/>
      <c r="S5" s="3"/>
    </row>
    <row r="6" spans="1:19" ht="12.75">
      <c r="A6" s="3"/>
      <c r="B6" s="3"/>
      <c r="C6" s="3"/>
      <c r="D6" s="3"/>
      <c r="E6" s="3"/>
      <c r="F6" s="3"/>
      <c r="G6" s="254" t="s">
        <v>8</v>
      </c>
      <c r="H6" s="254"/>
      <c r="I6" s="254" t="s">
        <v>4</v>
      </c>
      <c r="J6" s="254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3"/>
      <c r="B7" s="5" t="s">
        <v>3</v>
      </c>
      <c r="C7" s="6"/>
      <c r="D7" s="6"/>
      <c r="E7" s="7"/>
      <c r="F7" s="7"/>
      <c r="G7" s="256"/>
      <c r="H7" s="256"/>
      <c r="I7" s="297"/>
      <c r="J7" s="256"/>
      <c r="K7" s="55"/>
      <c r="L7" s="55"/>
      <c r="M7" s="56"/>
      <c r="N7" s="56"/>
      <c r="O7" s="56"/>
      <c r="P7" s="56"/>
      <c r="Q7" s="57"/>
      <c r="R7" s="57"/>
      <c r="S7" s="57"/>
    </row>
    <row r="8" spans="1:19" ht="12.75">
      <c r="A8" s="258" t="s">
        <v>175</v>
      </c>
      <c r="B8" s="258"/>
      <c r="C8" s="258"/>
      <c r="D8" s="258"/>
      <c r="E8" s="258"/>
      <c r="F8" s="258"/>
      <c r="G8" s="258"/>
      <c r="H8" s="3"/>
      <c r="I8" s="3"/>
      <c r="J8" s="3"/>
      <c r="K8" s="8" t="s">
        <v>135</v>
      </c>
      <c r="L8" s="8"/>
      <c r="M8" s="8"/>
      <c r="N8" s="8"/>
      <c r="O8" s="8"/>
      <c r="P8" s="8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>
      <c r="A10" s="161" t="s">
        <v>136</v>
      </c>
      <c r="B10" s="162"/>
      <c r="C10" s="194" t="s">
        <v>6</v>
      </c>
      <c r="D10" s="147" t="s">
        <v>9</v>
      </c>
      <c r="E10" s="248"/>
      <c r="F10" s="248"/>
      <c r="G10" s="249"/>
      <c r="H10" s="147" t="s">
        <v>94</v>
      </c>
      <c r="I10" s="249"/>
      <c r="J10" s="147" t="s">
        <v>10</v>
      </c>
      <c r="K10" s="249"/>
      <c r="L10" s="130" t="s">
        <v>7</v>
      </c>
      <c r="M10" s="253"/>
      <c r="N10" s="131"/>
      <c r="O10" s="236" t="s">
        <v>32</v>
      </c>
      <c r="P10" s="280"/>
      <c r="Q10" s="280"/>
      <c r="R10" s="281"/>
      <c r="S10" s="242" t="s">
        <v>11</v>
      </c>
    </row>
    <row r="11" spans="1:19" ht="31.5" customHeight="1">
      <c r="A11" s="130" t="s">
        <v>5</v>
      </c>
      <c r="B11" s="131"/>
      <c r="C11" s="195"/>
      <c r="D11" s="250"/>
      <c r="E11" s="251"/>
      <c r="F11" s="251"/>
      <c r="G11" s="252"/>
      <c r="H11" s="250"/>
      <c r="I11" s="252"/>
      <c r="J11" s="250"/>
      <c r="K11" s="252"/>
      <c r="L11" s="86" t="s">
        <v>35</v>
      </c>
      <c r="M11" s="86"/>
      <c r="N11" s="10"/>
      <c r="O11" s="282"/>
      <c r="P11" s="283"/>
      <c r="Q11" s="283"/>
      <c r="R11" s="284"/>
      <c r="S11" s="243"/>
    </row>
    <row r="12" spans="1:19" ht="15.75">
      <c r="A12" s="244">
        <v>1</v>
      </c>
      <c r="B12" s="245"/>
      <c r="C12" s="11">
        <v>2</v>
      </c>
      <c r="D12" s="244">
        <v>3</v>
      </c>
      <c r="E12" s="246"/>
      <c r="F12" s="246"/>
      <c r="G12" s="245"/>
      <c r="H12" s="244">
        <v>4</v>
      </c>
      <c r="I12" s="245"/>
      <c r="J12" s="244">
        <v>5</v>
      </c>
      <c r="K12" s="245"/>
      <c r="L12" s="11">
        <v>6</v>
      </c>
      <c r="M12" s="11">
        <v>7</v>
      </c>
      <c r="N12" s="11">
        <v>8</v>
      </c>
      <c r="O12" s="244">
        <v>9</v>
      </c>
      <c r="P12" s="246"/>
      <c r="Q12" s="246"/>
      <c r="R12" s="245"/>
      <c r="S12" s="11">
        <v>10</v>
      </c>
    </row>
    <row r="13" spans="1:19" ht="15.75">
      <c r="A13" s="430"/>
      <c r="B13" s="431"/>
      <c r="C13" s="1"/>
      <c r="D13" s="126" t="s">
        <v>14</v>
      </c>
      <c r="E13" s="126"/>
      <c r="F13" s="126"/>
      <c r="G13" s="126"/>
      <c r="H13" s="112">
        <v>1</v>
      </c>
      <c r="I13" s="112"/>
      <c r="J13" s="113">
        <v>12178</v>
      </c>
      <c r="K13" s="113"/>
      <c r="L13" s="15"/>
      <c r="M13" s="15"/>
      <c r="N13" s="15"/>
      <c r="O13" s="114">
        <f aca="true" t="shared" si="0" ref="O13:O18">(J13+L13)*H13</f>
        <v>12178</v>
      </c>
      <c r="P13" s="114"/>
      <c r="Q13" s="114"/>
      <c r="R13" s="114"/>
      <c r="S13" s="1"/>
    </row>
    <row r="14" spans="1:19" ht="15.75">
      <c r="A14" s="432"/>
      <c r="B14" s="433"/>
      <c r="C14" s="1"/>
      <c r="D14" s="126" t="s">
        <v>20</v>
      </c>
      <c r="E14" s="126"/>
      <c r="F14" s="126"/>
      <c r="G14" s="126"/>
      <c r="H14" s="112">
        <v>1</v>
      </c>
      <c r="I14" s="112"/>
      <c r="J14" s="113">
        <v>8290</v>
      </c>
      <c r="K14" s="113"/>
      <c r="L14" s="15"/>
      <c r="M14" s="15"/>
      <c r="N14" s="15"/>
      <c r="O14" s="114">
        <f t="shared" si="0"/>
        <v>8290</v>
      </c>
      <c r="P14" s="114"/>
      <c r="Q14" s="114"/>
      <c r="R14" s="114"/>
      <c r="S14" s="1"/>
    </row>
    <row r="15" spans="1:19" ht="15.75">
      <c r="A15" s="432"/>
      <c r="B15" s="433"/>
      <c r="C15" s="1"/>
      <c r="D15" s="126" t="s">
        <v>16</v>
      </c>
      <c r="E15" s="126"/>
      <c r="F15" s="126"/>
      <c r="G15" s="126"/>
      <c r="H15" s="112">
        <v>5</v>
      </c>
      <c r="I15" s="112"/>
      <c r="J15" s="113">
        <v>7523</v>
      </c>
      <c r="K15" s="113"/>
      <c r="L15" s="15"/>
      <c r="M15" s="15"/>
      <c r="N15" s="15"/>
      <c r="O15" s="114">
        <f t="shared" si="0"/>
        <v>37615</v>
      </c>
      <c r="P15" s="114"/>
      <c r="Q15" s="114"/>
      <c r="R15" s="114"/>
      <c r="S15" s="1"/>
    </row>
    <row r="16" spans="1:19" ht="15.75">
      <c r="A16" s="432"/>
      <c r="B16" s="433"/>
      <c r="C16" s="1"/>
      <c r="D16" s="126" t="s">
        <v>13</v>
      </c>
      <c r="E16" s="126"/>
      <c r="F16" s="126"/>
      <c r="G16" s="126"/>
      <c r="H16" s="112">
        <v>1</v>
      </c>
      <c r="I16" s="112"/>
      <c r="J16" s="113">
        <v>6192</v>
      </c>
      <c r="K16" s="113"/>
      <c r="L16" s="15"/>
      <c r="M16" s="15"/>
      <c r="N16" s="15"/>
      <c r="O16" s="114">
        <f t="shared" si="0"/>
        <v>6192</v>
      </c>
      <c r="P16" s="114"/>
      <c r="Q16" s="114"/>
      <c r="R16" s="114"/>
      <c r="S16" s="1"/>
    </row>
    <row r="17" spans="1:19" ht="15.75">
      <c r="A17" s="432"/>
      <c r="B17" s="433"/>
      <c r="C17" s="1"/>
      <c r="D17" s="126" t="s">
        <v>137</v>
      </c>
      <c r="E17" s="126"/>
      <c r="F17" s="126"/>
      <c r="G17" s="126"/>
      <c r="H17" s="112">
        <v>3.6</v>
      </c>
      <c r="I17" s="112"/>
      <c r="J17" s="113">
        <v>3730</v>
      </c>
      <c r="K17" s="113"/>
      <c r="L17" s="15"/>
      <c r="M17" s="15"/>
      <c r="N17" s="15"/>
      <c r="O17" s="114">
        <f>H17*J17</f>
        <v>13428</v>
      </c>
      <c r="P17" s="114"/>
      <c r="Q17" s="114"/>
      <c r="R17" s="114"/>
      <c r="S17" s="1"/>
    </row>
    <row r="18" spans="1:19" ht="38.25" customHeight="1">
      <c r="A18" s="432"/>
      <c r="B18" s="433"/>
      <c r="C18" s="1"/>
      <c r="D18" s="125" t="s">
        <v>138</v>
      </c>
      <c r="E18" s="126"/>
      <c r="F18" s="126"/>
      <c r="G18" s="126"/>
      <c r="H18" s="112">
        <v>1</v>
      </c>
      <c r="I18" s="112"/>
      <c r="J18" s="113">
        <v>3730</v>
      </c>
      <c r="K18" s="113"/>
      <c r="L18" s="15"/>
      <c r="M18" s="15"/>
      <c r="N18" s="15"/>
      <c r="O18" s="114">
        <f t="shared" si="0"/>
        <v>3730</v>
      </c>
      <c r="P18" s="114"/>
      <c r="Q18" s="114"/>
      <c r="R18" s="114"/>
      <c r="S18" s="1"/>
    </row>
    <row r="19" spans="1:19" ht="15.75">
      <c r="A19" s="434"/>
      <c r="B19" s="435"/>
      <c r="C19" s="1"/>
      <c r="D19" s="290" t="s">
        <v>31</v>
      </c>
      <c r="E19" s="290"/>
      <c r="F19" s="290"/>
      <c r="G19" s="290"/>
      <c r="H19" s="291">
        <v>12.6</v>
      </c>
      <c r="I19" s="291"/>
      <c r="J19" s="113" t="s">
        <v>36</v>
      </c>
      <c r="K19" s="113"/>
      <c r="L19" s="15"/>
      <c r="M19" s="15" t="s">
        <v>36</v>
      </c>
      <c r="N19" s="15" t="s">
        <v>36</v>
      </c>
      <c r="O19" s="483">
        <f>SUM(O13:R18)</f>
        <v>81433</v>
      </c>
      <c r="P19" s="483"/>
      <c r="Q19" s="483"/>
      <c r="R19" s="483"/>
      <c r="S19" s="1"/>
    </row>
    <row r="20" spans="2:8" ht="15.75">
      <c r="B20" s="484" t="s">
        <v>139</v>
      </c>
      <c r="C20" s="484"/>
      <c r="D20" s="484"/>
      <c r="E20" s="484"/>
      <c r="F20" s="484"/>
      <c r="G20" s="484"/>
      <c r="H20" s="484"/>
    </row>
    <row r="21" spans="2:18" ht="15.75">
      <c r="B21" s="304" t="s">
        <v>42</v>
      </c>
      <c r="C21" s="304"/>
      <c r="D21" s="304"/>
      <c r="E21" s="304"/>
      <c r="F21" s="304"/>
      <c r="G21" s="304"/>
      <c r="H21" s="304"/>
      <c r="I21" s="38">
        <v>8</v>
      </c>
      <c r="J21" s="38"/>
      <c r="K21" s="38"/>
      <c r="L21" s="38"/>
      <c r="M21" s="38"/>
      <c r="N21" s="38"/>
      <c r="O21" s="482">
        <f>O13+O14+O15+O16</f>
        <v>64275</v>
      </c>
      <c r="P21" s="482"/>
      <c r="Q21" s="482"/>
      <c r="R21" s="482"/>
    </row>
    <row r="22" spans="2:18" ht="15.75">
      <c r="B22" s="59" t="s">
        <v>43</v>
      </c>
      <c r="C22" s="59"/>
      <c r="D22" s="60"/>
      <c r="E22" s="59"/>
      <c r="F22" s="59"/>
      <c r="G22" s="59"/>
      <c r="H22" s="59"/>
      <c r="I22" s="38"/>
      <c r="J22" s="38"/>
      <c r="K22" s="38"/>
      <c r="L22" s="38"/>
      <c r="M22" s="38"/>
      <c r="N22" s="38"/>
      <c r="O22" s="482"/>
      <c r="P22" s="482"/>
      <c r="Q22" s="482"/>
      <c r="R22" s="482"/>
    </row>
    <row r="23" spans="2:18" ht="15.75">
      <c r="B23" s="59" t="s">
        <v>30</v>
      </c>
      <c r="C23" s="59"/>
      <c r="D23" s="60"/>
      <c r="E23" s="59"/>
      <c r="F23" s="59"/>
      <c r="G23" s="59"/>
      <c r="H23" s="59"/>
      <c r="I23" s="38">
        <v>4.6</v>
      </c>
      <c r="J23" s="38"/>
      <c r="K23" s="38"/>
      <c r="L23" s="38"/>
      <c r="M23" s="38"/>
      <c r="N23" s="38"/>
      <c r="O23" s="482">
        <f>O17+O18</f>
        <v>17158</v>
      </c>
      <c r="P23" s="482"/>
      <c r="Q23" s="482"/>
      <c r="R23" s="482"/>
    </row>
    <row r="24" spans="2:8" ht="15.75">
      <c r="B24" s="58" t="s">
        <v>140</v>
      </c>
      <c r="C24" s="58"/>
      <c r="D24" s="2"/>
      <c r="E24" s="58"/>
      <c r="F24" s="58"/>
      <c r="G24" s="58"/>
      <c r="H24" s="58"/>
    </row>
    <row r="25" spans="2:13" ht="37.5" customHeight="1">
      <c r="B25" s="58"/>
      <c r="C25" s="58"/>
      <c r="D25" s="61"/>
      <c r="E25" s="93" t="s">
        <v>182</v>
      </c>
      <c r="F25" s="93"/>
      <c r="G25" s="93"/>
      <c r="H25" s="93"/>
      <c r="I25" s="93"/>
      <c r="J25" s="93"/>
      <c r="K25" s="93"/>
      <c r="L25" s="93"/>
      <c r="M25" s="93"/>
    </row>
    <row r="26" spans="4:13" ht="34.5" customHeight="1">
      <c r="D26" s="61"/>
      <c r="E26" s="93" t="s">
        <v>190</v>
      </c>
      <c r="F26" s="93"/>
      <c r="G26" s="93"/>
      <c r="H26" s="93"/>
      <c r="I26" s="93"/>
      <c r="J26" s="93"/>
      <c r="K26" s="93"/>
      <c r="L26" s="93"/>
      <c r="M26" s="93"/>
    </row>
    <row r="27" spans="4:13" ht="34.5" customHeight="1">
      <c r="D27" s="61"/>
      <c r="E27" s="94" t="s">
        <v>174</v>
      </c>
      <c r="F27" s="94"/>
      <c r="G27" s="94"/>
      <c r="H27" s="94"/>
      <c r="I27" s="94"/>
      <c r="J27" s="94"/>
      <c r="K27" s="94"/>
      <c r="L27" s="94"/>
      <c r="M27" s="94"/>
    </row>
  </sheetData>
  <sheetProtection/>
  <mergeCells count="64">
    <mergeCell ref="L1:S1"/>
    <mergeCell ref="L2:S2"/>
    <mergeCell ref="M3:N3"/>
    <mergeCell ref="K4:L4"/>
    <mergeCell ref="M4:N4"/>
    <mergeCell ref="A5:J5"/>
    <mergeCell ref="K5:L5"/>
    <mergeCell ref="M5:N5"/>
    <mergeCell ref="G6:H6"/>
    <mergeCell ref="I6:J6"/>
    <mergeCell ref="G7:H7"/>
    <mergeCell ref="I7:J7"/>
    <mergeCell ref="A8:G8"/>
    <mergeCell ref="A10:B10"/>
    <mergeCell ref="C10:C11"/>
    <mergeCell ref="D10:G11"/>
    <mergeCell ref="H10:I11"/>
    <mergeCell ref="J10:K11"/>
    <mergeCell ref="L10:N10"/>
    <mergeCell ref="O10:R11"/>
    <mergeCell ref="S10:S11"/>
    <mergeCell ref="A11:B11"/>
    <mergeCell ref="A12:B12"/>
    <mergeCell ref="D12:G12"/>
    <mergeCell ref="H12:I12"/>
    <mergeCell ref="J12:K12"/>
    <mergeCell ref="O12:R12"/>
    <mergeCell ref="A13:B19"/>
    <mergeCell ref="D13:G13"/>
    <mergeCell ref="H13:I13"/>
    <mergeCell ref="J13:K13"/>
    <mergeCell ref="O13:R13"/>
    <mergeCell ref="D14:G14"/>
    <mergeCell ref="H14:I14"/>
    <mergeCell ref="J14:K14"/>
    <mergeCell ref="O14:R14"/>
    <mergeCell ref="D15:G15"/>
    <mergeCell ref="H15:I15"/>
    <mergeCell ref="J15:K15"/>
    <mergeCell ref="O15:R15"/>
    <mergeCell ref="D16:G16"/>
    <mergeCell ref="H16:I16"/>
    <mergeCell ref="J16:K16"/>
    <mergeCell ref="O16:R16"/>
    <mergeCell ref="B21:H21"/>
    <mergeCell ref="O21:R21"/>
    <mergeCell ref="D17:G17"/>
    <mergeCell ref="H17:I17"/>
    <mergeCell ref="J17:K17"/>
    <mergeCell ref="O17:R17"/>
    <mergeCell ref="D18:G18"/>
    <mergeCell ref="H18:I18"/>
    <mergeCell ref="J18:K18"/>
    <mergeCell ref="O18:R18"/>
    <mergeCell ref="O22:R22"/>
    <mergeCell ref="O23:R23"/>
    <mergeCell ref="E25:M25"/>
    <mergeCell ref="E26:M26"/>
    <mergeCell ref="E27:M27"/>
    <mergeCell ref="D19:G19"/>
    <mergeCell ref="H19:I19"/>
    <mergeCell ref="J19:K19"/>
    <mergeCell ref="O19:R19"/>
    <mergeCell ref="B20:H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Губарева Л.</dc:creator>
  <cp:keywords/>
  <dc:description/>
  <cp:lastModifiedBy>Алентьева</cp:lastModifiedBy>
  <cp:lastPrinted>2016-12-13T11:45:46Z</cp:lastPrinted>
  <dcterms:created xsi:type="dcterms:W3CDTF">2008-12-25T11:39:11Z</dcterms:created>
  <dcterms:modified xsi:type="dcterms:W3CDTF">2017-01-20T07:42:49Z</dcterms:modified>
  <cp:category/>
  <cp:version/>
  <cp:contentType/>
  <cp:contentStatus/>
</cp:coreProperties>
</file>